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Richmond\kit\"/>
    </mc:Choice>
  </mc:AlternateContent>
  <xr:revisionPtr revIDLastSave="0" documentId="13_ncr:1_{CEC614BA-260D-4947-9E92-B7C2B53EBB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cciones" sheetId="4" r:id="rId1"/>
    <sheet name="asignación" sheetId="1" r:id="rId2"/>
    <sheet name="resultados" sheetId="2" r:id="rId3"/>
  </sheets>
  <definedNames>
    <definedName name="Pop_Units">asignación!$B$5:$H$5</definedName>
    <definedName name="_xlnm.Print_Area" localSheetId="1">asignación!$B$4:$T$107</definedName>
    <definedName name="_xlnm.Print_Titles" localSheetId="1">asignación!$5:$5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2" l="1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8" i="2"/>
  <c r="Q2" i="1" s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8" i="2"/>
  <c r="N2" i="1" s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2"/>
  <c r="F9" i="2" s="1"/>
  <c r="P7" i="2"/>
  <c r="O7" i="2"/>
  <c r="N7" i="2"/>
  <c r="M7" i="2"/>
  <c r="E26" i="2"/>
  <c r="E25" i="2"/>
  <c r="E24" i="2"/>
  <c r="E23" i="2"/>
  <c r="D26" i="2"/>
  <c r="D25" i="2"/>
  <c r="D24" i="2"/>
  <c r="D23" i="2"/>
  <c r="C26" i="2"/>
  <c r="C23" i="2"/>
  <c r="Q109" i="1"/>
  <c r="T107" i="1"/>
  <c r="P107" i="1"/>
  <c r="T106" i="1"/>
  <c r="P106" i="1"/>
  <c r="T105" i="1"/>
  <c r="P105" i="1"/>
  <c r="T104" i="1"/>
  <c r="P104" i="1"/>
  <c r="T103" i="1"/>
  <c r="P103" i="1"/>
  <c r="T102" i="1"/>
  <c r="P102" i="1"/>
  <c r="T101" i="1"/>
  <c r="P101" i="1"/>
  <c r="T100" i="1"/>
  <c r="P100" i="1"/>
  <c r="T99" i="1"/>
  <c r="P99" i="1"/>
  <c r="T98" i="1"/>
  <c r="P98" i="1"/>
  <c r="T97" i="1"/>
  <c r="P97" i="1"/>
  <c r="T96" i="1"/>
  <c r="P96" i="1"/>
  <c r="T95" i="1"/>
  <c r="P95" i="1"/>
  <c r="T94" i="1"/>
  <c r="P94" i="1"/>
  <c r="T93" i="1"/>
  <c r="P93" i="1"/>
  <c r="T92" i="1"/>
  <c r="P92" i="1"/>
  <c r="T91" i="1"/>
  <c r="P91" i="1"/>
  <c r="T90" i="1"/>
  <c r="P90" i="1"/>
  <c r="T89" i="1"/>
  <c r="P89" i="1"/>
  <c r="T88" i="1"/>
  <c r="P88" i="1"/>
  <c r="T87" i="1"/>
  <c r="P87" i="1"/>
  <c r="T86" i="1"/>
  <c r="P86" i="1"/>
  <c r="T85" i="1"/>
  <c r="P85" i="1"/>
  <c r="T84" i="1"/>
  <c r="P84" i="1"/>
  <c r="T83" i="1"/>
  <c r="P83" i="1"/>
  <c r="T82" i="1"/>
  <c r="P82" i="1"/>
  <c r="T81" i="1"/>
  <c r="P81" i="1"/>
  <c r="T80" i="1"/>
  <c r="P80" i="1"/>
  <c r="T79" i="1"/>
  <c r="P79" i="1"/>
  <c r="T78" i="1"/>
  <c r="P78" i="1"/>
  <c r="T77" i="1"/>
  <c r="P77" i="1"/>
  <c r="T76" i="1"/>
  <c r="P76" i="1"/>
  <c r="T75" i="1"/>
  <c r="P75" i="1"/>
  <c r="T74" i="1"/>
  <c r="P74" i="1"/>
  <c r="T73" i="1"/>
  <c r="P73" i="1"/>
  <c r="T72" i="1"/>
  <c r="P72" i="1"/>
  <c r="T71" i="1"/>
  <c r="P71" i="1"/>
  <c r="T70" i="1"/>
  <c r="P70" i="1"/>
  <c r="T69" i="1"/>
  <c r="P69" i="1"/>
  <c r="T68" i="1"/>
  <c r="P68" i="1"/>
  <c r="T67" i="1"/>
  <c r="P67" i="1"/>
  <c r="T66" i="1"/>
  <c r="P66" i="1"/>
  <c r="T65" i="1"/>
  <c r="P65" i="1"/>
  <c r="T64" i="1"/>
  <c r="P64" i="1"/>
  <c r="T63" i="1"/>
  <c r="P63" i="1"/>
  <c r="T62" i="1"/>
  <c r="P62" i="1"/>
  <c r="T61" i="1"/>
  <c r="P61" i="1"/>
  <c r="T60" i="1"/>
  <c r="P60" i="1"/>
  <c r="T59" i="1"/>
  <c r="P59" i="1"/>
  <c r="T58" i="1"/>
  <c r="P58" i="1"/>
  <c r="T57" i="1"/>
  <c r="P57" i="1"/>
  <c r="T56" i="1"/>
  <c r="P56" i="1"/>
  <c r="T55" i="1"/>
  <c r="P55" i="1"/>
  <c r="T54" i="1"/>
  <c r="P54" i="1"/>
  <c r="T53" i="1"/>
  <c r="P53" i="1"/>
  <c r="T52" i="1"/>
  <c r="P52" i="1"/>
  <c r="T51" i="1"/>
  <c r="P51" i="1"/>
  <c r="T50" i="1"/>
  <c r="P50" i="1"/>
  <c r="T49" i="1"/>
  <c r="P49" i="1"/>
  <c r="T48" i="1"/>
  <c r="P48" i="1"/>
  <c r="T47" i="1"/>
  <c r="P47" i="1"/>
  <c r="T46" i="1"/>
  <c r="P46" i="1"/>
  <c r="T45" i="1"/>
  <c r="P45" i="1"/>
  <c r="T44" i="1"/>
  <c r="P44" i="1"/>
  <c r="T43" i="1"/>
  <c r="P43" i="1"/>
  <c r="T42" i="1"/>
  <c r="P42" i="1"/>
  <c r="T41" i="1"/>
  <c r="P41" i="1"/>
  <c r="T40" i="1"/>
  <c r="P40" i="1"/>
  <c r="T39" i="1"/>
  <c r="P39" i="1"/>
  <c r="T38" i="1"/>
  <c r="P38" i="1"/>
  <c r="T37" i="1"/>
  <c r="P37" i="1"/>
  <c r="T36" i="1"/>
  <c r="P36" i="1"/>
  <c r="T35" i="1"/>
  <c r="P35" i="1"/>
  <c r="T34" i="1"/>
  <c r="P34" i="1"/>
  <c r="T33" i="1"/>
  <c r="P33" i="1"/>
  <c r="T32" i="1"/>
  <c r="P32" i="1"/>
  <c r="T31" i="1"/>
  <c r="P31" i="1"/>
  <c r="T30" i="1"/>
  <c r="P30" i="1"/>
  <c r="T29" i="1"/>
  <c r="P29" i="1"/>
  <c r="T28" i="1"/>
  <c r="P28" i="1"/>
  <c r="T27" i="1"/>
  <c r="P27" i="1"/>
  <c r="T26" i="1"/>
  <c r="P26" i="1"/>
  <c r="T25" i="1"/>
  <c r="P25" i="1"/>
  <c r="T24" i="1"/>
  <c r="P24" i="1"/>
  <c r="T23" i="1"/>
  <c r="P23" i="1"/>
  <c r="T22" i="1"/>
  <c r="P22" i="1"/>
  <c r="T21" i="1"/>
  <c r="P21" i="1"/>
  <c r="T20" i="1"/>
  <c r="P20" i="1"/>
  <c r="T19" i="1"/>
  <c r="P19" i="1"/>
  <c r="T18" i="1"/>
  <c r="P18" i="1"/>
  <c r="T17" i="1"/>
  <c r="P17" i="1"/>
  <c r="T16" i="1"/>
  <c r="P16" i="1"/>
  <c r="T15" i="1"/>
  <c r="P15" i="1"/>
  <c r="T14" i="1"/>
  <c r="P14" i="1"/>
  <c r="T13" i="1"/>
  <c r="P13" i="1"/>
  <c r="T12" i="1"/>
  <c r="P12" i="1"/>
  <c r="T11" i="1"/>
  <c r="P11" i="1"/>
  <c r="T10" i="1"/>
  <c r="P10" i="1"/>
  <c r="T9" i="1"/>
  <c r="P9" i="1"/>
  <c r="T8" i="1"/>
  <c r="P8" i="1"/>
  <c r="T7" i="1"/>
  <c r="P7" i="1"/>
  <c r="T6" i="1"/>
  <c r="P6" i="1"/>
  <c r="P20" i="2" l="1"/>
  <c r="P12" i="2"/>
  <c r="G9" i="2"/>
  <c r="O9" i="2" s="1"/>
  <c r="O11" i="2"/>
  <c r="N11" i="2"/>
  <c r="O17" i="2"/>
  <c r="P26" i="2"/>
  <c r="P24" i="2"/>
  <c r="H9" i="2"/>
  <c r="P9" i="2" s="1"/>
  <c r="P13" i="2"/>
  <c r="O25" i="2"/>
  <c r="N22" i="2"/>
  <c r="O16" i="2"/>
  <c r="P25" i="2"/>
  <c r="N21" i="2"/>
  <c r="M25" i="2"/>
  <c r="P11" i="2"/>
  <c r="O20" i="2"/>
  <c r="O21" i="2"/>
  <c r="O26" i="2"/>
  <c r="N20" i="2"/>
  <c r="P22" i="2"/>
  <c r="N15" i="2"/>
  <c r="P15" i="2"/>
  <c r="N17" i="2"/>
  <c r="P17" i="2"/>
  <c r="N18" i="2"/>
  <c r="P18" i="2"/>
  <c r="M24" i="2"/>
  <c r="N26" i="2"/>
  <c r="M26" i="2"/>
  <c r="N9" i="2"/>
  <c r="L2" i="1"/>
  <c r="P10" i="2"/>
  <c r="N12" i="2"/>
  <c r="N24" i="2"/>
  <c r="O18" i="2"/>
  <c r="N13" i="2"/>
  <c r="N25" i="2"/>
  <c r="N10" i="2"/>
  <c r="K2" i="1"/>
  <c r="N16" i="2"/>
  <c r="O10" i="2"/>
  <c r="O22" i="2"/>
  <c r="P16" i="2"/>
  <c r="O12" i="2"/>
  <c r="O24" i="2"/>
  <c r="O13" i="2"/>
  <c r="P21" i="2"/>
  <c r="O15" i="2"/>
  <c r="R26" i="2"/>
  <c r="R22" i="2"/>
  <c r="E22" i="2"/>
  <c r="D22" i="2"/>
  <c r="C22" i="2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R109" i="1"/>
  <c r="S109" i="1"/>
  <c r="T109" i="1"/>
  <c r="O2" i="1" l="1"/>
  <c r="R2" i="1"/>
  <c r="I22" i="2"/>
  <c r="I26" i="2"/>
  <c r="C25" i="2"/>
  <c r="C24" i="2"/>
  <c r="L26" i="2"/>
  <c r="K26" i="2"/>
  <c r="E21" i="2"/>
  <c r="D21" i="2"/>
  <c r="C21" i="2"/>
  <c r="E20" i="2"/>
  <c r="D20" i="2"/>
  <c r="C20" i="2"/>
  <c r="E19" i="2"/>
  <c r="M22" i="2" s="1"/>
  <c r="D19" i="2"/>
  <c r="C19" i="2"/>
  <c r="K22" i="2" s="1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8" i="2"/>
  <c r="D8" i="2"/>
  <c r="C8" i="2"/>
  <c r="C109" i="1"/>
  <c r="J8" i="2" s="1"/>
  <c r="M20" i="2" l="1"/>
  <c r="M16" i="2"/>
  <c r="M17" i="2"/>
  <c r="M15" i="2"/>
  <c r="M21" i="2"/>
  <c r="M12" i="2"/>
  <c r="M13" i="2"/>
  <c r="M10" i="2"/>
  <c r="M18" i="2"/>
  <c r="M11" i="2"/>
  <c r="L22" i="2"/>
  <c r="I19" i="2"/>
  <c r="I24" i="2"/>
  <c r="I18" i="2"/>
  <c r="I10" i="2"/>
  <c r="I12" i="2"/>
  <c r="I14" i="2"/>
  <c r="I16" i="2"/>
  <c r="I20" i="2"/>
  <c r="I8" i="2"/>
  <c r="Q26" i="2" s="1"/>
  <c r="I11" i="2"/>
  <c r="I13" i="2"/>
  <c r="I15" i="2"/>
  <c r="I17" i="2"/>
  <c r="I21" i="2"/>
  <c r="I23" i="2"/>
  <c r="I25" i="2"/>
  <c r="Q22" i="2" l="1"/>
  <c r="H2" i="1" l="1"/>
  <c r="E9" i="2" l="1"/>
  <c r="M9" i="2" s="1"/>
  <c r="L7" i="2"/>
  <c r="K7" i="2"/>
  <c r="I2" i="1" l="1"/>
  <c r="R17" i="2"/>
  <c r="K17" i="2" l="1"/>
  <c r="L12" i="2"/>
  <c r="K12" i="2"/>
  <c r="L17" i="2"/>
  <c r="R25" i="2"/>
  <c r="R24" i="2"/>
  <c r="R18" i="2"/>
  <c r="R16" i="2"/>
  <c r="R15" i="2"/>
  <c r="R10" i="2" l="1"/>
  <c r="R12" i="2"/>
  <c r="L10" i="2"/>
  <c r="K10" i="2"/>
  <c r="R20" i="2"/>
  <c r="R21" i="2"/>
  <c r="L16" i="2"/>
  <c r="K20" i="2"/>
  <c r="L11" i="2"/>
  <c r="L20" i="2"/>
  <c r="K15" i="2"/>
  <c r="K13" i="2"/>
  <c r="K18" i="2"/>
  <c r="K11" i="2"/>
  <c r="K16" i="2"/>
  <c r="K25" i="2"/>
  <c r="K24" i="2"/>
  <c r="L18" i="2"/>
  <c r="K21" i="2"/>
  <c r="B2" i="1"/>
  <c r="L13" i="2"/>
  <c r="E2" i="1"/>
  <c r="L21" i="2"/>
  <c r="R11" i="2"/>
  <c r="R13" i="2"/>
  <c r="L25" i="2"/>
  <c r="L24" i="2"/>
  <c r="L15" i="2"/>
  <c r="Q10" i="2" l="1"/>
  <c r="Q12" i="2"/>
  <c r="Q17" i="2"/>
  <c r="Q18" i="2"/>
  <c r="Q13" i="2"/>
  <c r="Q16" i="2"/>
  <c r="C9" i="2"/>
  <c r="D9" i="2"/>
  <c r="Q21" i="2"/>
  <c r="Q24" i="2"/>
  <c r="Q15" i="2"/>
  <c r="Q20" i="2"/>
  <c r="Q11" i="2"/>
  <c r="Q25" i="2"/>
  <c r="J9" i="2" l="1"/>
  <c r="R9" i="2" s="1"/>
  <c r="F2" i="1"/>
  <c r="L9" i="2"/>
  <c r="K9" i="2"/>
  <c r="C2" i="1"/>
</calcChain>
</file>

<file path=xl/sharedStrings.xml><?xml version="1.0" encoding="utf-8"?>
<sst xmlns="http://schemas.openxmlformats.org/spreadsheetml/2006/main" count="84" uniqueCount="53">
  <si>
    <t>Total</t>
  </si>
  <si>
    <t>Hisp</t>
  </si>
  <si>
    <t>Latino</t>
  </si>
  <si>
    <t>D2:</t>
  </si>
  <si>
    <t>D1:</t>
  </si>
  <si>
    <t>D3:</t>
  </si>
  <si>
    <t>D4: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</si>
  <si>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</si>
  <si>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</si>
  <si>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</si>
  <si>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</si>
  <si>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</si>
  <si>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</si>
  <si>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</si>
  <si>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</si>
  <si>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</si>
  <si>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</si>
  <si>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Al entregar:</t>
  </si>
  <si>
    <t>amarillos.</t>
  </si>
  <si>
    <t>Referencia: Población total &amp; deviación de la ideal por distrito</t>
  </si>
  <si>
    <t>Distrito</t>
  </si>
  <si>
    <t>Unid</t>
  </si>
  <si>
    <t>Población total</t>
  </si>
  <si>
    <t>Población Ciudadana en Edad Electoral (PCEE)</t>
  </si>
  <si>
    <t>Pob</t>
  </si>
  <si>
    <t>Blanco</t>
  </si>
  <si>
    <t>Negro</t>
  </si>
  <si>
    <t>Asiático</t>
  </si>
  <si>
    <t>Totales por distrito</t>
  </si>
  <si>
    <t>Población ideal:</t>
  </si>
  <si>
    <t>Entre su nombre aquí</t>
  </si>
  <si>
    <t>Este mapa tiene razón porque…</t>
  </si>
  <si>
    <t>Comentarios sobre esta opción</t>
  </si>
  <si>
    <t>Contados</t>
  </si>
  <si>
    <t>Porcentajes</t>
  </si>
  <si>
    <t>Sin designación</t>
  </si>
  <si>
    <t>Grupo</t>
  </si>
  <si>
    <t>Categoria</t>
  </si>
  <si>
    <t>Pob. Tot.</t>
  </si>
  <si>
    <t>Deviación en personas</t>
  </si>
  <si>
    <t>Latinos</t>
  </si>
  <si>
    <t>Blancos</t>
  </si>
  <si>
    <t>Negros</t>
  </si>
  <si>
    <t>PCEE Total</t>
  </si>
  <si>
    <t>PCEVotantes Registrados (2018)</t>
  </si>
  <si>
    <t>Votantes Activos (2018)</t>
  </si>
  <si>
    <t>Public Participation Kit de la Ciudad de Carson</t>
  </si>
  <si>
    <t xml:space="preserve">2) En las hojas de designación, apunta el numero del distrito (1, 2, 3 o 4) en cual quiera poner la Unidad. </t>
  </si>
  <si>
    <t>Cuando termine, envíe por e-mail su lista de designaciones a Richmond@NDCresearch.com.</t>
  </si>
  <si>
    <t>Otro</t>
  </si>
  <si>
    <t>(1-6)</t>
  </si>
  <si>
    <t>D5:</t>
  </si>
  <si>
    <t>D6: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</si>
</sst>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31" xfId="1" applyNumberFormat="1" applyFont="1" applyBorder="1" applyAlignment="1">
      <alignment horizontal="center" wrapText="1"/>
    </xf>
    <xf numFmtId="3" fontId="5" fillId="0" borderId="27" xfId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0" fontId="9" fillId="0" borderId="22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0" borderId="18" xfId="0" applyFont="1" applyBorder="1" applyProtection="1">
      <protection locked="0"/>
    </xf>
    <xf numFmtId="164" fontId="13" fillId="0" borderId="0" xfId="1" applyNumberFormat="1" applyFont="1" applyAlignment="1">
      <alignment horizontal="center"/>
    </xf>
    <xf numFmtId="3" fontId="6" fillId="0" borderId="37" xfId="0" quotePrefix="1" applyNumberFormat="1" applyFont="1" applyBorder="1" applyAlignment="1">
      <alignment horizontal="center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3" fontId="6" fillId="0" borderId="42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9" fontId="6" fillId="0" borderId="42" xfId="2" applyFont="1" applyBorder="1" applyAlignment="1">
      <alignment horizontal="center" vertical="center"/>
    </xf>
    <xf numFmtId="9" fontId="6" fillId="0" borderId="44" xfId="2" applyFont="1" applyBorder="1" applyAlignment="1">
      <alignment horizontal="center" vertical="center"/>
    </xf>
    <xf numFmtId="9" fontId="6" fillId="0" borderId="45" xfId="2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3" fontId="5" fillId="0" borderId="32" xfId="1" quotePrefix="1" applyNumberFormat="1" applyFont="1" applyBorder="1" applyAlignment="1">
      <alignment horizontal="center" wrapText="1"/>
    </xf>
    <xf numFmtId="3" fontId="5" fillId="0" borderId="33" xfId="1" quotePrefix="1" applyNumberFormat="1" applyFont="1" applyBorder="1" applyAlignment="1">
      <alignment horizontal="center" wrapText="1"/>
    </xf>
    <xf numFmtId="3" fontId="5" fillId="0" borderId="33" xfId="0" applyNumberFormat="1" applyFont="1" applyBorder="1" applyAlignment="1">
      <alignment horizontal="center" wrapText="1"/>
    </xf>
    <xf numFmtId="3" fontId="5" fillId="0" borderId="34" xfId="0" applyNumberFormat="1" applyFont="1" applyBorder="1" applyAlignment="1">
      <alignment horizontal="center" wrapText="1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31" xfId="1" quotePrefix="1" applyNumberFormat="1" applyFont="1" applyBorder="1" applyAlignment="1">
      <alignment horizontal="center"/>
    </xf>
    <xf numFmtId="3" fontId="5" fillId="0" borderId="27" xfId="1" quotePrefix="1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B16" sqref="B16"/>
    </sheetView>
  </sheetViews>
  <sheetFormatPr defaultColWidth="9.140625" defaultRowHeight="15.75" x14ac:dyDescent="0.25"/>
  <cols>
    <col min="1" max="4" width="9.140625" style="2"/>
    <col min="5" max="5" width="11.140625" style="2" customWidth="1"/>
    <col min="6" max="6" width="11.7109375" style="2" customWidth="1"/>
    <col min="7" max="16384" width="9.140625" style="2"/>
  </cols>
  <sheetData>
    <row r="1" spans="1:6" x14ac:dyDescent="0.25">
      <c r="A1" s="1" t="s">
        <v>7</v>
      </c>
    </row>
    <row r="3" spans="1:6" x14ac:dyDescent="0.25">
      <c r="A3" s="1" t="s">
        <v>8</v>
      </c>
    </row>
    <row r="4" spans="1:6" x14ac:dyDescent="0.25">
      <c r="A4" s="2" t="s">
        <v>9</v>
      </c>
    </row>
    <row r="5" spans="1:6" x14ac:dyDescent="0.25">
      <c r="A5" s="2" t="s">
        <v>10</v>
      </c>
    </row>
    <row r="6" spans="1:6" x14ac:dyDescent="0.25">
      <c r="A6" s="2" t="s">
        <v>47</v>
      </c>
    </row>
    <row r="7" spans="1:6" x14ac:dyDescent="0.25">
      <c r="B7" s="2" t="s">
        <v>11</v>
      </c>
    </row>
    <row r="8" spans="1:6" x14ac:dyDescent="0.25">
      <c r="B8" s="2" t="s">
        <v>12</v>
      </c>
    </row>
    <row r="9" spans="1:6" x14ac:dyDescent="0.25">
      <c r="B9" s="2" t="s">
        <v>13</v>
      </c>
    </row>
    <row r="11" spans="1:6" x14ac:dyDescent="0.25">
      <c r="A11" s="1" t="s">
        <v>14</v>
      </c>
      <c r="B11" s="2" t="s">
        <v>15</v>
      </c>
    </row>
    <row r="12" spans="1:6" x14ac:dyDescent="0.25">
      <c r="B12" s="2" t="s">
        <v>16</v>
      </c>
      <c r="F12" s="3" t="s">
        <v>18</v>
      </c>
    </row>
    <row r="14" spans="1:6" x14ac:dyDescent="0.25">
      <c r="A14" s="1" t="s">
        <v>17</v>
      </c>
    </row>
    <row r="15" spans="1:6" x14ac:dyDescent="0.25">
      <c r="B15" s="2" t="s">
        <v>48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9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5546875" defaultRowHeight="12" x14ac:dyDescent="0.2"/>
  <cols>
    <col min="1" max="1" width="6.140625" style="36" bestFit="1" customWidth="1"/>
    <col min="2" max="2" width="5.7109375" style="36" bestFit="1" customWidth="1"/>
    <col min="3" max="5" width="6.28515625" style="36" customWidth="1"/>
    <col min="6" max="6" width="6.28515625" style="36" bestFit="1" customWidth="1"/>
    <col min="7" max="7" width="6.28515625" style="41" customWidth="1"/>
    <col min="8" max="10" width="6.28515625" style="36" customWidth="1"/>
    <col min="11" max="11" width="5.42578125" style="36" customWidth="1"/>
    <col min="12" max="12" width="6.28515625" style="41" customWidth="1"/>
    <col min="13" max="19" width="6.28515625" style="36" customWidth="1"/>
    <col min="20" max="20" width="11" style="36" bestFit="1" customWidth="1"/>
    <col min="21" max="21" width="6.85546875" style="5"/>
    <col min="22" max="22" width="3.42578125" style="5" bestFit="1" customWidth="1"/>
    <col min="23" max="24" width="6.5703125" style="5" customWidth="1"/>
    <col min="25" max="25" width="3.5703125" style="5" customWidth="1"/>
    <col min="26" max="27" width="6.5703125" style="5" customWidth="1"/>
    <col min="28" max="28" width="3.5703125" style="5" customWidth="1"/>
    <col min="29" max="30" width="6.5703125" style="5" customWidth="1"/>
    <col min="31" max="31" width="3.5703125" style="5" customWidth="1"/>
    <col min="32" max="33" width="6.5703125" style="5" customWidth="1"/>
    <col min="34" max="16384" width="6.85546875" style="5"/>
  </cols>
  <sheetData>
    <row r="1" spans="1:20" ht="12.6" customHeight="1" thickBot="1" x14ac:dyDescent="0.25">
      <c r="A1" s="85" t="s">
        <v>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5"/>
      <c r="T1" s="5"/>
    </row>
    <row r="2" spans="1:20" ht="12.75" thickBot="1" x14ac:dyDescent="0.25">
      <c r="A2" s="39" t="s">
        <v>4</v>
      </c>
      <c r="B2" s="37">
        <f>resultados!$C$8</f>
        <v>0</v>
      </c>
      <c r="C2" s="37">
        <f>resultados!$C$9</f>
        <v>-17284</v>
      </c>
      <c r="D2" s="39" t="s">
        <v>3</v>
      </c>
      <c r="E2" s="37">
        <f>resultados!$D$8</f>
        <v>0</v>
      </c>
      <c r="F2" s="37">
        <f>resultados!$D$9</f>
        <v>-17284</v>
      </c>
      <c r="G2" s="39" t="s">
        <v>5</v>
      </c>
      <c r="H2" s="37">
        <f>resultados!$E$8</f>
        <v>0</v>
      </c>
      <c r="I2" s="37">
        <f>resultados!$E$9</f>
        <v>-17284</v>
      </c>
      <c r="J2" s="39" t="s">
        <v>6</v>
      </c>
      <c r="K2" s="37">
        <f>resultados!$F$8</f>
        <v>0</v>
      </c>
      <c r="L2" s="38">
        <f>resultados!$F$9</f>
        <v>-17284</v>
      </c>
      <c r="M2" s="39" t="s">
        <v>51</v>
      </c>
      <c r="N2" s="37">
        <f>resultados!$G$8</f>
        <v>0</v>
      </c>
      <c r="O2" s="37">
        <f>resultados!$G$9</f>
        <v>-17284</v>
      </c>
      <c r="P2" s="39" t="s">
        <v>52</v>
      </c>
      <c r="Q2" s="37">
        <f>resultados!$H$8</f>
        <v>0</v>
      </c>
      <c r="R2" s="38">
        <f>resultados!$H$9</f>
        <v>-17284</v>
      </c>
      <c r="S2" s="5"/>
      <c r="T2" s="5"/>
    </row>
    <row r="3" spans="1:20" x14ac:dyDescent="0.2">
      <c r="G3" s="36"/>
      <c r="L3" s="36"/>
    </row>
    <row r="4" spans="1:20" ht="13.5" customHeight="1" x14ac:dyDescent="0.2">
      <c r="A4" s="50" t="s">
        <v>20</v>
      </c>
      <c r="B4" s="60" t="s">
        <v>21</v>
      </c>
      <c r="C4" s="79" t="s">
        <v>22</v>
      </c>
      <c r="D4" s="80"/>
      <c r="E4" s="80"/>
      <c r="F4" s="80"/>
      <c r="G4" s="81"/>
      <c r="H4" s="82" t="s">
        <v>23</v>
      </c>
      <c r="I4" s="83"/>
      <c r="J4" s="83"/>
      <c r="K4" s="83"/>
      <c r="L4" s="83"/>
      <c r="M4" s="79" t="s">
        <v>44</v>
      </c>
      <c r="N4" s="80"/>
      <c r="O4" s="80"/>
      <c r="P4" s="84"/>
      <c r="Q4" s="80" t="s">
        <v>45</v>
      </c>
      <c r="R4" s="80"/>
      <c r="S4" s="80"/>
      <c r="T4" s="84"/>
    </row>
    <row r="5" spans="1:20" s="4" customFormat="1" ht="12" customHeight="1" x14ac:dyDescent="0.2">
      <c r="A5" s="57" t="s">
        <v>50</v>
      </c>
      <c r="B5" s="58" t="s">
        <v>24</v>
      </c>
      <c r="C5" s="61" t="s">
        <v>0</v>
      </c>
      <c r="D5" s="62" t="s">
        <v>1</v>
      </c>
      <c r="E5" s="59" t="s">
        <v>25</v>
      </c>
      <c r="F5" s="59" t="s">
        <v>26</v>
      </c>
      <c r="G5" s="63" t="s">
        <v>27</v>
      </c>
      <c r="H5" s="64" t="s">
        <v>0</v>
      </c>
      <c r="I5" s="59" t="s">
        <v>1</v>
      </c>
      <c r="J5" s="59" t="s">
        <v>25</v>
      </c>
      <c r="K5" s="59" t="s">
        <v>26</v>
      </c>
      <c r="L5" s="63" t="s">
        <v>27</v>
      </c>
      <c r="M5" s="97" t="s">
        <v>0</v>
      </c>
      <c r="N5" s="98" t="s">
        <v>2</v>
      </c>
      <c r="O5" s="99" t="s">
        <v>27</v>
      </c>
      <c r="P5" s="100" t="s">
        <v>49</v>
      </c>
      <c r="Q5" s="97" t="s">
        <v>0</v>
      </c>
      <c r="R5" s="98" t="s">
        <v>2</v>
      </c>
      <c r="S5" s="99" t="s">
        <v>27</v>
      </c>
      <c r="T5" s="100" t="s">
        <v>49</v>
      </c>
    </row>
    <row r="6" spans="1:20" x14ac:dyDescent="0.2">
      <c r="A6" s="51"/>
      <c r="B6" s="101">
        <v>1</v>
      </c>
      <c r="C6" s="54">
        <v>3040</v>
      </c>
      <c r="D6" s="101">
        <v>431</v>
      </c>
      <c r="E6" s="101">
        <v>798</v>
      </c>
      <c r="F6" s="101">
        <v>554</v>
      </c>
      <c r="G6" s="55">
        <v>1161</v>
      </c>
      <c r="H6" s="54">
        <v>2411.7645419999999</v>
      </c>
      <c r="I6" s="101">
        <v>430.12500299999999</v>
      </c>
      <c r="J6" s="101">
        <v>661.17666299999996</v>
      </c>
      <c r="K6" s="101">
        <v>265.40683999999999</v>
      </c>
      <c r="L6" s="55">
        <v>1006.248366</v>
      </c>
      <c r="M6" s="101">
        <v>2110</v>
      </c>
      <c r="N6" s="101">
        <v>363.06685499999998</v>
      </c>
      <c r="O6" s="102">
        <v>337.19583299999999</v>
      </c>
      <c r="P6" s="102">
        <f>M6-N6-O6</f>
        <v>1409.737312</v>
      </c>
      <c r="Q6" s="56">
        <v>1495.287073</v>
      </c>
      <c r="R6" s="102">
        <v>241.10988499999999</v>
      </c>
      <c r="S6" s="102">
        <v>214.59071900000001</v>
      </c>
      <c r="T6" s="52">
        <f>Q6-R6-S6</f>
        <v>1039.5864689999999</v>
      </c>
    </row>
    <row r="7" spans="1:20" x14ac:dyDescent="0.2">
      <c r="A7" s="53"/>
      <c r="B7" s="101">
        <v>2</v>
      </c>
      <c r="C7" s="54">
        <v>2864</v>
      </c>
      <c r="D7" s="101">
        <v>377</v>
      </c>
      <c r="E7" s="101">
        <v>1229</v>
      </c>
      <c r="F7" s="101">
        <v>351</v>
      </c>
      <c r="G7" s="55">
        <v>817</v>
      </c>
      <c r="H7" s="54">
        <v>2251.105986</v>
      </c>
      <c r="I7" s="101">
        <v>274.82965899999999</v>
      </c>
      <c r="J7" s="101">
        <v>1056.3430040000001</v>
      </c>
      <c r="K7" s="101">
        <v>161.49756199999999</v>
      </c>
      <c r="L7" s="55">
        <v>688.15374599999996</v>
      </c>
      <c r="M7" s="101">
        <v>1931</v>
      </c>
      <c r="N7" s="101">
        <v>281.72787</v>
      </c>
      <c r="O7" s="102">
        <v>255.46331699999999</v>
      </c>
      <c r="P7" s="102">
        <f t="shared" ref="P7:P70" si="0">M7-N7-O7</f>
        <v>1393.8088130000001</v>
      </c>
      <c r="Q7" s="56">
        <v>1382.5951250000001</v>
      </c>
      <c r="R7" s="102">
        <v>172.71424500000001</v>
      </c>
      <c r="S7" s="102">
        <v>146.698114</v>
      </c>
      <c r="T7" s="52">
        <f t="shared" ref="T7:T70" si="1">Q7-R7-S7</f>
        <v>1063.1827660000001</v>
      </c>
    </row>
    <row r="8" spans="1:20" x14ac:dyDescent="0.2">
      <c r="A8" s="53"/>
      <c r="B8" s="101">
        <v>3</v>
      </c>
      <c r="C8" s="54">
        <v>2399</v>
      </c>
      <c r="D8" s="101">
        <v>465</v>
      </c>
      <c r="E8" s="101">
        <v>973</v>
      </c>
      <c r="F8" s="101">
        <v>429</v>
      </c>
      <c r="G8" s="55">
        <v>449</v>
      </c>
      <c r="H8" s="54">
        <v>1702.8168459999999</v>
      </c>
      <c r="I8" s="101">
        <v>383.06494300000003</v>
      </c>
      <c r="J8" s="101">
        <v>753.29503099999999</v>
      </c>
      <c r="K8" s="101">
        <v>195.98502300000001</v>
      </c>
      <c r="L8" s="55">
        <v>353.35278799999998</v>
      </c>
      <c r="M8" s="101">
        <v>1401</v>
      </c>
      <c r="N8" s="101">
        <v>249.82045299999999</v>
      </c>
      <c r="O8" s="102">
        <v>104.010582</v>
      </c>
      <c r="P8" s="102">
        <f t="shared" si="0"/>
        <v>1047.1689649999998</v>
      </c>
      <c r="Q8" s="56">
        <v>960.68162400000006</v>
      </c>
      <c r="R8" s="102">
        <v>167.597284</v>
      </c>
      <c r="S8" s="102">
        <v>47.924298</v>
      </c>
      <c r="T8" s="52">
        <f t="shared" si="1"/>
        <v>745.16004200000009</v>
      </c>
    </row>
    <row r="9" spans="1:20" x14ac:dyDescent="0.2">
      <c r="A9" s="53"/>
      <c r="B9" s="101">
        <v>4</v>
      </c>
      <c r="C9" s="54">
        <v>812</v>
      </c>
      <c r="D9" s="101">
        <v>154</v>
      </c>
      <c r="E9" s="101">
        <v>221</v>
      </c>
      <c r="F9" s="101">
        <v>125</v>
      </c>
      <c r="G9" s="55">
        <v>287</v>
      </c>
      <c r="H9" s="54">
        <v>557.64554799999996</v>
      </c>
      <c r="I9" s="101">
        <v>107.394465</v>
      </c>
      <c r="J9" s="101">
        <v>214.37462199999999</v>
      </c>
      <c r="K9" s="101">
        <v>95.708395999999993</v>
      </c>
      <c r="L9" s="55">
        <v>129.136685</v>
      </c>
      <c r="M9" s="101">
        <v>434</v>
      </c>
      <c r="N9" s="101">
        <v>94.991189000000006</v>
      </c>
      <c r="O9" s="102">
        <v>83.285713999999999</v>
      </c>
      <c r="P9" s="102">
        <f t="shared" si="0"/>
        <v>255.723097</v>
      </c>
      <c r="Q9" s="56">
        <v>298.66666700000002</v>
      </c>
      <c r="R9" s="102">
        <v>65.200425999999993</v>
      </c>
      <c r="S9" s="102">
        <v>50.571429000000002</v>
      </c>
      <c r="T9" s="52">
        <f t="shared" si="1"/>
        <v>182.89481200000003</v>
      </c>
    </row>
    <row r="10" spans="1:20" x14ac:dyDescent="0.2">
      <c r="A10" s="51"/>
      <c r="B10" s="101">
        <v>5</v>
      </c>
      <c r="C10" s="54">
        <v>126</v>
      </c>
      <c r="D10" s="101">
        <v>8</v>
      </c>
      <c r="E10" s="101">
        <v>96</v>
      </c>
      <c r="F10" s="101">
        <v>8</v>
      </c>
      <c r="G10" s="55">
        <v>13</v>
      </c>
      <c r="H10" s="54">
        <v>121.890421</v>
      </c>
      <c r="I10" s="101">
        <v>6.2749009999999998</v>
      </c>
      <c r="J10" s="101">
        <v>96.350359999999995</v>
      </c>
      <c r="K10" s="101">
        <v>6.8828449999999997</v>
      </c>
      <c r="L10" s="55">
        <v>11.965649000000001</v>
      </c>
      <c r="M10" s="101">
        <v>112</v>
      </c>
      <c r="N10" s="101">
        <v>3.4788260000000002</v>
      </c>
      <c r="O10" s="102">
        <v>8.3972890000000007</v>
      </c>
      <c r="P10" s="102">
        <f t="shared" si="0"/>
        <v>100.123885</v>
      </c>
      <c r="Q10" s="56">
        <v>88.505735000000001</v>
      </c>
      <c r="R10" s="102">
        <v>3.4474860000000001</v>
      </c>
      <c r="S10" s="102">
        <v>5.2940560000000003</v>
      </c>
      <c r="T10" s="52">
        <f t="shared" si="1"/>
        <v>79.764193000000006</v>
      </c>
    </row>
    <row r="11" spans="1:20" x14ac:dyDescent="0.2">
      <c r="A11" s="53"/>
      <c r="B11" s="101">
        <v>6</v>
      </c>
      <c r="C11" s="54">
        <v>0</v>
      </c>
      <c r="D11" s="101">
        <v>0</v>
      </c>
      <c r="E11" s="101">
        <v>0</v>
      </c>
      <c r="F11" s="101">
        <v>0</v>
      </c>
      <c r="G11" s="55">
        <v>0</v>
      </c>
      <c r="H11" s="54">
        <v>0</v>
      </c>
      <c r="I11" s="101">
        <v>0</v>
      </c>
      <c r="J11" s="101">
        <v>0</v>
      </c>
      <c r="K11" s="101">
        <v>0</v>
      </c>
      <c r="L11" s="55">
        <v>0</v>
      </c>
      <c r="M11" s="101">
        <v>0</v>
      </c>
      <c r="N11" s="101">
        <v>0</v>
      </c>
      <c r="O11" s="102">
        <v>0</v>
      </c>
      <c r="P11" s="102">
        <f t="shared" si="0"/>
        <v>0</v>
      </c>
      <c r="Q11" s="56">
        <v>0</v>
      </c>
      <c r="R11" s="102">
        <v>0</v>
      </c>
      <c r="S11" s="102">
        <v>0</v>
      </c>
      <c r="T11" s="52">
        <f t="shared" si="1"/>
        <v>0</v>
      </c>
    </row>
    <row r="12" spans="1:20" x14ac:dyDescent="0.2">
      <c r="A12" s="53"/>
      <c r="B12" s="101">
        <v>7</v>
      </c>
      <c r="C12" s="54">
        <v>0</v>
      </c>
      <c r="D12" s="101">
        <v>0</v>
      </c>
      <c r="E12" s="101">
        <v>0</v>
      </c>
      <c r="F12" s="101">
        <v>0</v>
      </c>
      <c r="G12" s="55">
        <v>0</v>
      </c>
      <c r="H12" s="54">
        <v>0</v>
      </c>
      <c r="I12" s="101">
        <v>0</v>
      </c>
      <c r="J12" s="101">
        <v>0</v>
      </c>
      <c r="K12" s="101">
        <v>0</v>
      </c>
      <c r="L12" s="55">
        <v>0</v>
      </c>
      <c r="M12" s="101">
        <v>0</v>
      </c>
      <c r="N12" s="101">
        <v>0</v>
      </c>
      <c r="O12" s="102">
        <v>0</v>
      </c>
      <c r="P12" s="102">
        <f t="shared" si="0"/>
        <v>0</v>
      </c>
      <c r="Q12" s="56">
        <v>0</v>
      </c>
      <c r="R12" s="102">
        <v>0</v>
      </c>
      <c r="S12" s="102">
        <v>0</v>
      </c>
      <c r="T12" s="52">
        <f t="shared" si="1"/>
        <v>0</v>
      </c>
    </row>
    <row r="13" spans="1:20" x14ac:dyDescent="0.2">
      <c r="A13" s="53"/>
      <c r="B13" s="101">
        <v>8</v>
      </c>
      <c r="C13" s="54">
        <v>116</v>
      </c>
      <c r="D13" s="101">
        <v>10</v>
      </c>
      <c r="E13" s="101">
        <v>31</v>
      </c>
      <c r="F13" s="101">
        <v>60</v>
      </c>
      <c r="G13" s="55">
        <v>11</v>
      </c>
      <c r="H13" s="54">
        <v>97.411788999999999</v>
      </c>
      <c r="I13" s="101">
        <v>8.7848609999999994</v>
      </c>
      <c r="J13" s="101">
        <v>30.656934</v>
      </c>
      <c r="K13" s="101">
        <v>48.179918999999998</v>
      </c>
      <c r="L13" s="55">
        <v>9.7900759999999991</v>
      </c>
      <c r="M13" s="101">
        <v>86</v>
      </c>
      <c r="N13" s="101">
        <v>5.8314709999999996</v>
      </c>
      <c r="O13" s="102">
        <v>5.2385789999999997</v>
      </c>
      <c r="P13" s="102">
        <f t="shared" si="0"/>
        <v>74.929950000000005</v>
      </c>
      <c r="Q13" s="56">
        <v>57.624364999999997</v>
      </c>
      <c r="R13" s="102">
        <v>1.4578679999999999</v>
      </c>
      <c r="S13" s="102">
        <v>1.7461930000000001</v>
      </c>
      <c r="T13" s="52">
        <f t="shared" si="1"/>
        <v>54.420304000000002</v>
      </c>
    </row>
    <row r="14" spans="1:20" x14ac:dyDescent="0.2">
      <c r="A14" s="51"/>
      <c r="B14" s="101">
        <v>9</v>
      </c>
      <c r="C14" s="54">
        <v>14</v>
      </c>
      <c r="D14" s="101">
        <v>0</v>
      </c>
      <c r="E14" s="101">
        <v>9</v>
      </c>
      <c r="F14" s="101">
        <v>0</v>
      </c>
      <c r="G14" s="55">
        <v>5</v>
      </c>
      <c r="H14" s="54">
        <v>14.064843</v>
      </c>
      <c r="I14" s="101">
        <v>0</v>
      </c>
      <c r="J14" s="101">
        <v>9.8540139999999994</v>
      </c>
      <c r="K14" s="101">
        <v>0</v>
      </c>
      <c r="L14" s="55">
        <v>4.2108290000000004</v>
      </c>
      <c r="M14" s="101">
        <v>12</v>
      </c>
      <c r="N14" s="101">
        <v>1.043164</v>
      </c>
      <c r="O14" s="102">
        <v>0.78883400000000004</v>
      </c>
      <c r="P14" s="102">
        <f t="shared" si="0"/>
        <v>10.168002</v>
      </c>
      <c r="Q14" s="56">
        <v>8.668939</v>
      </c>
      <c r="R14" s="102">
        <v>0.54962999999999995</v>
      </c>
      <c r="S14" s="102">
        <v>0.45514700000000002</v>
      </c>
      <c r="T14" s="52">
        <f t="shared" si="1"/>
        <v>7.6641619999999993</v>
      </c>
    </row>
    <row r="15" spans="1:20" x14ac:dyDescent="0.2">
      <c r="A15" s="53"/>
      <c r="B15" s="101">
        <v>10</v>
      </c>
      <c r="C15" s="54">
        <v>979</v>
      </c>
      <c r="D15" s="101">
        <v>205</v>
      </c>
      <c r="E15" s="101">
        <v>173</v>
      </c>
      <c r="F15" s="101">
        <v>283</v>
      </c>
      <c r="G15" s="55">
        <v>263</v>
      </c>
      <c r="H15" s="54">
        <v>687.51858200000004</v>
      </c>
      <c r="I15" s="101">
        <v>90.391658000000007</v>
      </c>
      <c r="J15" s="101">
        <v>122.645246</v>
      </c>
      <c r="K15" s="101">
        <v>319.86233199999998</v>
      </c>
      <c r="L15" s="55">
        <v>153.36932300000001</v>
      </c>
      <c r="M15" s="101">
        <v>400</v>
      </c>
      <c r="N15" s="101">
        <v>75.390968999999998</v>
      </c>
      <c r="O15" s="102">
        <v>47.725887999999998</v>
      </c>
      <c r="P15" s="102">
        <f t="shared" si="0"/>
        <v>276.88314300000002</v>
      </c>
      <c r="Q15" s="56">
        <v>252.98477199999999</v>
      </c>
      <c r="R15" s="102">
        <v>40.554713</v>
      </c>
      <c r="S15" s="102">
        <v>24.908629000000001</v>
      </c>
      <c r="T15" s="52">
        <f t="shared" si="1"/>
        <v>187.52143000000001</v>
      </c>
    </row>
    <row r="16" spans="1:20" x14ac:dyDescent="0.2">
      <c r="A16" s="53"/>
      <c r="B16" s="101">
        <v>11</v>
      </c>
      <c r="C16" s="54">
        <v>463</v>
      </c>
      <c r="D16" s="101">
        <v>91</v>
      </c>
      <c r="E16" s="101">
        <v>62</v>
      </c>
      <c r="F16" s="101">
        <v>192</v>
      </c>
      <c r="G16" s="55">
        <v>98</v>
      </c>
      <c r="H16" s="54">
        <v>443.10976499999998</v>
      </c>
      <c r="I16" s="101">
        <v>83.809523999999996</v>
      </c>
      <c r="J16" s="101">
        <v>115.75085799999999</v>
      </c>
      <c r="K16" s="101">
        <v>109.810761</v>
      </c>
      <c r="L16" s="55">
        <v>133.73860400000001</v>
      </c>
      <c r="M16" s="101">
        <v>261</v>
      </c>
      <c r="N16" s="101">
        <v>50.389938999999998</v>
      </c>
      <c r="O16" s="102">
        <v>19.19539</v>
      </c>
      <c r="P16" s="102">
        <f t="shared" si="0"/>
        <v>191.414671</v>
      </c>
      <c r="Q16" s="56">
        <v>173.90450100000001</v>
      </c>
      <c r="R16" s="102">
        <v>31.573443000000001</v>
      </c>
      <c r="S16" s="102">
        <v>11.173436000000001</v>
      </c>
      <c r="T16" s="52">
        <f t="shared" si="1"/>
        <v>131.157622</v>
      </c>
    </row>
    <row r="17" spans="1:20" x14ac:dyDescent="0.2">
      <c r="A17" s="53"/>
      <c r="B17" s="101">
        <v>12</v>
      </c>
      <c r="C17" s="54">
        <v>946</v>
      </c>
      <c r="D17" s="101">
        <v>189</v>
      </c>
      <c r="E17" s="101">
        <v>79</v>
      </c>
      <c r="F17" s="101">
        <v>407</v>
      </c>
      <c r="G17" s="55">
        <v>245</v>
      </c>
      <c r="H17" s="54">
        <v>898.68151499999999</v>
      </c>
      <c r="I17" s="101">
        <v>170.158737</v>
      </c>
      <c r="J17" s="101">
        <v>142.150172</v>
      </c>
      <c r="K17" s="101">
        <v>235.308775</v>
      </c>
      <c r="L17" s="55">
        <v>351.06383299999999</v>
      </c>
      <c r="M17" s="101">
        <v>650</v>
      </c>
      <c r="N17" s="101">
        <v>125.49218500000001</v>
      </c>
      <c r="O17" s="102">
        <v>47.804609999999997</v>
      </c>
      <c r="P17" s="102">
        <f t="shared" si="0"/>
        <v>476.70320499999991</v>
      </c>
      <c r="Q17" s="56">
        <v>433.09549900000002</v>
      </c>
      <c r="R17" s="102">
        <v>78.631179000000003</v>
      </c>
      <c r="S17" s="102">
        <v>27.826564000000001</v>
      </c>
      <c r="T17" s="52">
        <f t="shared" si="1"/>
        <v>326.63775600000002</v>
      </c>
    </row>
    <row r="18" spans="1:20" x14ac:dyDescent="0.2">
      <c r="A18" s="51"/>
      <c r="B18" s="101">
        <v>13</v>
      </c>
      <c r="C18" s="54">
        <v>353</v>
      </c>
      <c r="D18" s="101">
        <v>79</v>
      </c>
      <c r="E18" s="101">
        <v>70</v>
      </c>
      <c r="F18" s="101">
        <v>131</v>
      </c>
      <c r="G18" s="55">
        <v>66</v>
      </c>
      <c r="H18" s="54">
        <v>132.02584999999999</v>
      </c>
      <c r="I18" s="101">
        <v>36.046512999999997</v>
      </c>
      <c r="J18" s="101">
        <v>40.477328999999997</v>
      </c>
      <c r="K18" s="101">
        <v>43.913857</v>
      </c>
      <c r="L18" s="55">
        <v>8.9285720000000008</v>
      </c>
      <c r="M18" s="101">
        <v>141</v>
      </c>
      <c r="N18" s="101">
        <v>28.651081000000001</v>
      </c>
      <c r="O18" s="102">
        <v>4.1564629999999996</v>
      </c>
      <c r="P18" s="102">
        <f t="shared" si="0"/>
        <v>108.19245599999999</v>
      </c>
      <c r="Q18" s="56">
        <v>72.897959</v>
      </c>
      <c r="R18" s="102">
        <v>11.923121</v>
      </c>
      <c r="S18" s="102">
        <v>0.95918400000000004</v>
      </c>
      <c r="T18" s="52">
        <f t="shared" si="1"/>
        <v>60.015653999999998</v>
      </c>
    </row>
    <row r="19" spans="1:20" x14ac:dyDescent="0.2">
      <c r="A19" s="53"/>
      <c r="B19" s="101">
        <v>14</v>
      </c>
      <c r="C19" s="54">
        <v>2879</v>
      </c>
      <c r="D19" s="101">
        <v>657</v>
      </c>
      <c r="E19" s="101">
        <v>444</v>
      </c>
      <c r="F19" s="101">
        <v>1041</v>
      </c>
      <c r="G19" s="55">
        <v>595</v>
      </c>
      <c r="H19" s="54">
        <v>1702.974168</v>
      </c>
      <c r="I19" s="101">
        <v>368.95349199999998</v>
      </c>
      <c r="J19" s="101">
        <v>359.52267000000001</v>
      </c>
      <c r="K19" s="101">
        <v>681.08615099999997</v>
      </c>
      <c r="L19" s="55">
        <v>171.07142999999999</v>
      </c>
      <c r="M19" s="101">
        <v>961</v>
      </c>
      <c r="N19" s="101">
        <v>185.72458900000001</v>
      </c>
      <c r="O19" s="102">
        <v>50.716810000000002</v>
      </c>
      <c r="P19" s="102">
        <f t="shared" si="0"/>
        <v>724.55860099999995</v>
      </c>
      <c r="Q19" s="56">
        <v>505.32029799999998</v>
      </c>
      <c r="R19" s="102">
        <v>81.856195</v>
      </c>
      <c r="S19" s="102">
        <v>16.686875000000001</v>
      </c>
      <c r="T19" s="52">
        <f t="shared" si="1"/>
        <v>406.77722799999998</v>
      </c>
    </row>
    <row r="20" spans="1:20" x14ac:dyDescent="0.2">
      <c r="A20" s="53"/>
      <c r="B20" s="101">
        <v>15</v>
      </c>
      <c r="C20" s="54">
        <v>490</v>
      </c>
      <c r="D20" s="101">
        <v>107</v>
      </c>
      <c r="E20" s="101">
        <v>15</v>
      </c>
      <c r="F20" s="101">
        <v>94</v>
      </c>
      <c r="G20" s="55">
        <v>249</v>
      </c>
      <c r="H20" s="54">
        <v>423.939302</v>
      </c>
      <c r="I20" s="101">
        <v>23.902439000000001</v>
      </c>
      <c r="J20" s="101">
        <v>25.344828</v>
      </c>
      <c r="K20" s="101">
        <v>42.851239</v>
      </c>
      <c r="L20" s="55">
        <v>298.50746700000002</v>
      </c>
      <c r="M20" s="101">
        <v>248</v>
      </c>
      <c r="N20" s="101">
        <v>37.315862000000003</v>
      </c>
      <c r="O20" s="102">
        <v>31.653421999999999</v>
      </c>
      <c r="P20" s="102">
        <f t="shared" si="0"/>
        <v>179.03071599999998</v>
      </c>
      <c r="Q20" s="56">
        <v>143.25750099999999</v>
      </c>
      <c r="R20" s="102">
        <v>20.999613</v>
      </c>
      <c r="S20" s="102">
        <v>13.109531</v>
      </c>
      <c r="T20" s="52">
        <f t="shared" si="1"/>
        <v>109.14835699999999</v>
      </c>
    </row>
    <row r="21" spans="1:20" x14ac:dyDescent="0.2">
      <c r="A21" s="53"/>
      <c r="B21" s="101">
        <v>16</v>
      </c>
      <c r="C21" s="54">
        <v>1202</v>
      </c>
      <c r="D21" s="101">
        <v>178</v>
      </c>
      <c r="E21" s="101">
        <v>175</v>
      </c>
      <c r="F21" s="101">
        <v>502</v>
      </c>
      <c r="G21" s="55">
        <v>320</v>
      </c>
      <c r="H21" s="54">
        <v>1041.0606969999999</v>
      </c>
      <c r="I21" s="101">
        <v>46.097560999999999</v>
      </c>
      <c r="J21" s="101">
        <v>289.65516400000001</v>
      </c>
      <c r="K21" s="101">
        <v>297.148753</v>
      </c>
      <c r="L21" s="55">
        <v>401.49253599999997</v>
      </c>
      <c r="M21" s="101">
        <v>737</v>
      </c>
      <c r="N21" s="101">
        <v>103.98126600000001</v>
      </c>
      <c r="O21" s="102">
        <v>77.529785000000004</v>
      </c>
      <c r="P21" s="102">
        <f t="shared" si="0"/>
        <v>555.48894900000005</v>
      </c>
      <c r="Q21" s="56">
        <v>489.465146</v>
      </c>
      <c r="R21" s="102">
        <v>65.508196999999996</v>
      </c>
      <c r="S21" s="102">
        <v>37.363751999999998</v>
      </c>
      <c r="T21" s="52">
        <f t="shared" si="1"/>
        <v>386.59319700000003</v>
      </c>
    </row>
    <row r="22" spans="1:20" x14ac:dyDescent="0.2">
      <c r="A22" s="51"/>
      <c r="B22" s="101">
        <v>17</v>
      </c>
      <c r="C22" s="54">
        <v>1623</v>
      </c>
      <c r="D22" s="101">
        <v>390</v>
      </c>
      <c r="E22" s="101">
        <v>138</v>
      </c>
      <c r="F22" s="101">
        <v>808</v>
      </c>
      <c r="G22" s="55">
        <v>222</v>
      </c>
      <c r="H22" s="54">
        <v>905.00001299999997</v>
      </c>
      <c r="I22" s="101">
        <v>205.00000299999999</v>
      </c>
      <c r="J22" s="101">
        <v>150</v>
      </c>
      <c r="K22" s="101">
        <v>405</v>
      </c>
      <c r="L22" s="55">
        <v>75.000001999999995</v>
      </c>
      <c r="M22" s="101">
        <v>766</v>
      </c>
      <c r="N22" s="101">
        <v>120.10053499999999</v>
      </c>
      <c r="O22" s="102">
        <v>22.250855999999999</v>
      </c>
      <c r="P22" s="102">
        <f t="shared" si="0"/>
        <v>623.64860899999996</v>
      </c>
      <c r="Q22" s="56">
        <v>342.01505900000001</v>
      </c>
      <c r="R22" s="102">
        <v>50.613494000000003</v>
      </c>
      <c r="S22" s="102">
        <v>9.9542549999999999</v>
      </c>
      <c r="T22" s="52">
        <f t="shared" si="1"/>
        <v>281.44731000000002</v>
      </c>
    </row>
    <row r="23" spans="1:20" x14ac:dyDescent="0.2">
      <c r="A23" s="53"/>
      <c r="B23" s="101">
        <v>18</v>
      </c>
      <c r="C23" s="54">
        <v>1046</v>
      </c>
      <c r="D23" s="101">
        <v>249</v>
      </c>
      <c r="E23" s="101">
        <v>91</v>
      </c>
      <c r="F23" s="101">
        <v>509</v>
      </c>
      <c r="G23" s="55">
        <v>180</v>
      </c>
      <c r="H23" s="54">
        <v>734</v>
      </c>
      <c r="I23" s="101">
        <v>69.999999000000003</v>
      </c>
      <c r="J23" s="101">
        <v>15.000000999999999</v>
      </c>
      <c r="K23" s="101">
        <v>375.00000299999999</v>
      </c>
      <c r="L23" s="55">
        <v>269.99999400000002</v>
      </c>
      <c r="M23" s="101">
        <v>670</v>
      </c>
      <c r="N23" s="101">
        <v>125.789114</v>
      </c>
      <c r="O23" s="102">
        <v>42</v>
      </c>
      <c r="P23" s="102">
        <f t="shared" si="0"/>
        <v>502.21088599999996</v>
      </c>
      <c r="Q23" s="56">
        <v>397</v>
      </c>
      <c r="R23" s="102">
        <v>60.111612000000001</v>
      </c>
      <c r="S23" s="102">
        <v>16</v>
      </c>
      <c r="T23" s="52">
        <f t="shared" si="1"/>
        <v>320.88838800000002</v>
      </c>
    </row>
    <row r="24" spans="1:20" x14ac:dyDescent="0.2">
      <c r="A24" s="53"/>
      <c r="B24" s="101">
        <v>19</v>
      </c>
      <c r="C24" s="54">
        <v>961</v>
      </c>
      <c r="D24" s="101">
        <v>324</v>
      </c>
      <c r="E24" s="101">
        <v>79</v>
      </c>
      <c r="F24" s="101">
        <v>401</v>
      </c>
      <c r="G24" s="55">
        <v>136</v>
      </c>
      <c r="H24" s="54">
        <v>400.00001800000001</v>
      </c>
      <c r="I24" s="101">
        <v>25.000001000000001</v>
      </c>
      <c r="J24" s="101">
        <v>60</v>
      </c>
      <c r="K24" s="101">
        <v>290.00001600000002</v>
      </c>
      <c r="L24" s="55">
        <v>24.999998000000001</v>
      </c>
      <c r="M24" s="101">
        <v>565</v>
      </c>
      <c r="N24" s="101">
        <v>179.11718500000001</v>
      </c>
      <c r="O24" s="102">
        <v>31.084142</v>
      </c>
      <c r="P24" s="102">
        <f t="shared" si="0"/>
        <v>354.79867300000001</v>
      </c>
      <c r="Q24" s="56">
        <v>298.65156400000001</v>
      </c>
      <c r="R24" s="102">
        <v>88.880117999999996</v>
      </c>
      <c r="S24" s="102">
        <v>9.1423950000000005</v>
      </c>
      <c r="T24" s="52">
        <f t="shared" si="1"/>
        <v>200.62905100000003</v>
      </c>
    </row>
    <row r="25" spans="1:20" x14ac:dyDescent="0.2">
      <c r="A25" s="53"/>
      <c r="B25" s="101">
        <v>20</v>
      </c>
      <c r="C25" s="54">
        <v>1742</v>
      </c>
      <c r="D25" s="101">
        <v>611</v>
      </c>
      <c r="E25" s="101">
        <v>167</v>
      </c>
      <c r="F25" s="101">
        <v>642</v>
      </c>
      <c r="G25" s="55">
        <v>264</v>
      </c>
      <c r="H25" s="54">
        <v>1395.824922</v>
      </c>
      <c r="I25" s="101">
        <v>642.22946200000001</v>
      </c>
      <c r="J25" s="101">
        <v>152.123289</v>
      </c>
      <c r="K25" s="101">
        <v>453.91972299999998</v>
      </c>
      <c r="L25" s="55">
        <v>147.55244500000001</v>
      </c>
      <c r="M25" s="101">
        <v>971</v>
      </c>
      <c r="N25" s="101">
        <v>277.900104</v>
      </c>
      <c r="O25" s="102">
        <v>40.534734</v>
      </c>
      <c r="P25" s="102">
        <f t="shared" si="0"/>
        <v>652.56516199999999</v>
      </c>
      <c r="Q25" s="56">
        <v>572.90736000000004</v>
      </c>
      <c r="R25" s="102">
        <v>145.779279</v>
      </c>
      <c r="S25" s="102">
        <v>17.14124</v>
      </c>
      <c r="T25" s="52">
        <f t="shared" si="1"/>
        <v>409.98684100000008</v>
      </c>
    </row>
    <row r="26" spans="1:20" x14ac:dyDescent="0.2">
      <c r="A26" s="51"/>
      <c r="B26" s="101">
        <v>21</v>
      </c>
      <c r="C26" s="54">
        <v>1144</v>
      </c>
      <c r="D26" s="101">
        <v>241</v>
      </c>
      <c r="E26" s="101">
        <v>151</v>
      </c>
      <c r="F26" s="101">
        <v>351</v>
      </c>
      <c r="G26" s="55">
        <v>357</v>
      </c>
      <c r="H26" s="54">
        <v>836.72429999999997</v>
      </c>
      <c r="I26" s="101">
        <v>135.25454999999999</v>
      </c>
      <c r="J26" s="101">
        <v>203.62290999999999</v>
      </c>
      <c r="K26" s="101">
        <v>288.42923000000002</v>
      </c>
      <c r="L26" s="55">
        <v>182.88985</v>
      </c>
      <c r="M26" s="101">
        <v>379</v>
      </c>
      <c r="N26" s="101">
        <v>57.970230999999998</v>
      </c>
      <c r="O26" s="102">
        <v>50.629770999999998</v>
      </c>
      <c r="P26" s="102">
        <f t="shared" si="0"/>
        <v>270.39999799999998</v>
      </c>
      <c r="Q26" s="56">
        <v>210.23409699999999</v>
      </c>
      <c r="R26" s="102">
        <v>31.668922999999999</v>
      </c>
      <c r="S26" s="102">
        <v>20.251908</v>
      </c>
      <c r="T26" s="52">
        <f t="shared" si="1"/>
        <v>158.313266</v>
      </c>
    </row>
    <row r="27" spans="1:20" x14ac:dyDescent="0.2">
      <c r="A27" s="53"/>
      <c r="B27" s="101">
        <v>22</v>
      </c>
      <c r="C27" s="54">
        <v>17</v>
      </c>
      <c r="D27" s="101">
        <v>7</v>
      </c>
      <c r="E27" s="101">
        <v>0</v>
      </c>
      <c r="F27" s="101">
        <v>6</v>
      </c>
      <c r="G27" s="55">
        <v>3</v>
      </c>
      <c r="H27" s="54">
        <v>8.8726900000000004</v>
      </c>
      <c r="I27" s="101">
        <v>4.6909090000000004</v>
      </c>
      <c r="J27" s="101">
        <v>0</v>
      </c>
      <c r="K27" s="101">
        <v>2.0528770000000001</v>
      </c>
      <c r="L27" s="55">
        <v>1.980756</v>
      </c>
      <c r="M27" s="101">
        <v>1</v>
      </c>
      <c r="N27" s="101">
        <v>0.50455700000000003</v>
      </c>
      <c r="O27" s="102">
        <v>5.0992000000000003E-2</v>
      </c>
      <c r="P27" s="102">
        <f t="shared" si="0"/>
        <v>0.44445099999999998</v>
      </c>
      <c r="Q27" s="56">
        <v>0.56751700000000005</v>
      </c>
      <c r="R27" s="102">
        <v>0.27645500000000001</v>
      </c>
      <c r="S27" s="102">
        <v>2.3607E-2</v>
      </c>
      <c r="T27" s="52">
        <f t="shared" si="1"/>
        <v>0.26745500000000005</v>
      </c>
    </row>
    <row r="28" spans="1:20" x14ac:dyDescent="0.2">
      <c r="A28" s="53"/>
      <c r="B28" s="101">
        <v>23</v>
      </c>
      <c r="C28" s="54">
        <v>1274</v>
      </c>
      <c r="D28" s="101">
        <v>214</v>
      </c>
      <c r="E28" s="101">
        <v>96</v>
      </c>
      <c r="F28" s="101">
        <v>195</v>
      </c>
      <c r="G28" s="55">
        <v>721</v>
      </c>
      <c r="H28" s="54">
        <v>756.29878599999995</v>
      </c>
      <c r="I28" s="101">
        <v>114.92726999999999</v>
      </c>
      <c r="J28" s="101">
        <v>128.761561</v>
      </c>
      <c r="K28" s="101">
        <v>146.78071499999999</v>
      </c>
      <c r="L28" s="55">
        <v>361.15792900000002</v>
      </c>
      <c r="M28" s="101">
        <v>624</v>
      </c>
      <c r="N28" s="101">
        <v>169.31648999999999</v>
      </c>
      <c r="O28" s="102">
        <v>112.574321</v>
      </c>
      <c r="P28" s="102">
        <f t="shared" si="0"/>
        <v>342.10918900000001</v>
      </c>
      <c r="Q28" s="56">
        <v>357.33169500000002</v>
      </c>
      <c r="R28" s="102">
        <v>86.086492000000007</v>
      </c>
      <c r="S28" s="102">
        <v>62.888858999999997</v>
      </c>
      <c r="T28" s="52">
        <f t="shared" si="1"/>
        <v>208.35634400000001</v>
      </c>
    </row>
    <row r="29" spans="1:20" x14ac:dyDescent="0.2">
      <c r="A29" s="53"/>
      <c r="B29" s="101">
        <v>24</v>
      </c>
      <c r="C29" s="54">
        <v>1243</v>
      </c>
      <c r="D29" s="101">
        <v>216</v>
      </c>
      <c r="E29" s="101">
        <v>90</v>
      </c>
      <c r="F29" s="101">
        <v>190</v>
      </c>
      <c r="G29" s="55">
        <v>713</v>
      </c>
      <c r="H29" s="54">
        <v>771.13488800000005</v>
      </c>
      <c r="I29" s="101">
        <v>116.49090700000001</v>
      </c>
      <c r="J29" s="101">
        <v>98.817006000000006</v>
      </c>
      <c r="K29" s="101">
        <v>140.622084</v>
      </c>
      <c r="L29" s="55">
        <v>367.76045599999998</v>
      </c>
      <c r="M29" s="101">
        <v>429</v>
      </c>
      <c r="N29" s="101">
        <v>98.635766000000004</v>
      </c>
      <c r="O29" s="102">
        <v>106.59202500000001</v>
      </c>
      <c r="P29" s="102">
        <f t="shared" si="0"/>
        <v>223.772209</v>
      </c>
      <c r="Q29" s="56">
        <v>264.50613499999997</v>
      </c>
      <c r="R29" s="102">
        <v>62.013576</v>
      </c>
      <c r="S29" s="102">
        <v>56.147238999999999</v>
      </c>
      <c r="T29" s="52">
        <f t="shared" si="1"/>
        <v>146.34531999999996</v>
      </c>
    </row>
    <row r="30" spans="1:20" x14ac:dyDescent="0.2">
      <c r="A30" s="51"/>
      <c r="B30" s="101">
        <v>25</v>
      </c>
      <c r="C30" s="54">
        <v>202</v>
      </c>
      <c r="D30" s="101">
        <v>64</v>
      </c>
      <c r="E30" s="101">
        <v>19</v>
      </c>
      <c r="F30" s="101">
        <v>26</v>
      </c>
      <c r="G30" s="55">
        <v>85</v>
      </c>
      <c r="H30" s="54">
        <v>113.40765399999999</v>
      </c>
      <c r="I30" s="101">
        <v>28.145454999999998</v>
      </c>
      <c r="J30" s="101">
        <v>19.463956</v>
      </c>
      <c r="K30" s="101">
        <v>18.475895000000001</v>
      </c>
      <c r="L30" s="55">
        <v>46.877906000000003</v>
      </c>
      <c r="M30" s="101">
        <v>76</v>
      </c>
      <c r="N30" s="101">
        <v>17.473935000000001</v>
      </c>
      <c r="O30" s="102">
        <v>18.883436</v>
      </c>
      <c r="P30" s="102">
        <f t="shared" si="0"/>
        <v>39.642628999999999</v>
      </c>
      <c r="Q30" s="56">
        <v>46.858896000000001</v>
      </c>
      <c r="R30" s="102">
        <v>10.986088000000001</v>
      </c>
      <c r="S30" s="102">
        <v>9.9468300000000003</v>
      </c>
      <c r="T30" s="52">
        <f t="shared" si="1"/>
        <v>25.925978000000001</v>
      </c>
    </row>
    <row r="31" spans="1:20" x14ac:dyDescent="0.2">
      <c r="A31" s="51"/>
      <c r="B31" s="101">
        <v>26</v>
      </c>
      <c r="C31" s="54">
        <v>950</v>
      </c>
      <c r="D31" s="101">
        <v>254</v>
      </c>
      <c r="E31" s="101">
        <v>225</v>
      </c>
      <c r="F31" s="101">
        <v>413</v>
      </c>
      <c r="G31" s="55">
        <v>42</v>
      </c>
      <c r="H31" s="54">
        <v>949.71178999999995</v>
      </c>
      <c r="I31" s="101">
        <v>175.90908999999999</v>
      </c>
      <c r="J31" s="101">
        <v>333.88168000000002</v>
      </c>
      <c r="K31" s="101">
        <v>393.12598000000003</v>
      </c>
      <c r="L31" s="55">
        <v>24.429328999999999</v>
      </c>
      <c r="M31" s="101">
        <v>307</v>
      </c>
      <c r="N31" s="101">
        <v>81.964369000000005</v>
      </c>
      <c r="O31" s="102">
        <v>57.582262999999998</v>
      </c>
      <c r="P31" s="102">
        <f t="shared" si="0"/>
        <v>167.45336800000001</v>
      </c>
      <c r="Q31" s="56">
        <v>177.22040100000001</v>
      </c>
      <c r="R31" s="102">
        <v>42.566346000000003</v>
      </c>
      <c r="S31" s="102">
        <v>31.912099000000001</v>
      </c>
      <c r="T31" s="52">
        <f t="shared" si="1"/>
        <v>102.741956</v>
      </c>
    </row>
    <row r="32" spans="1:20" x14ac:dyDescent="0.2">
      <c r="A32" s="51"/>
      <c r="B32" s="101">
        <v>27</v>
      </c>
      <c r="C32" s="54">
        <v>0</v>
      </c>
      <c r="D32" s="101">
        <v>0</v>
      </c>
      <c r="E32" s="101">
        <v>0</v>
      </c>
      <c r="F32" s="101">
        <v>0</v>
      </c>
      <c r="G32" s="55">
        <v>0</v>
      </c>
      <c r="H32" s="54">
        <v>0</v>
      </c>
      <c r="I32" s="101">
        <v>0</v>
      </c>
      <c r="J32" s="101">
        <v>0</v>
      </c>
      <c r="K32" s="101">
        <v>0</v>
      </c>
      <c r="L32" s="55">
        <v>0</v>
      </c>
      <c r="M32" s="101">
        <v>0</v>
      </c>
      <c r="N32" s="101">
        <v>0</v>
      </c>
      <c r="O32" s="102">
        <v>0</v>
      </c>
      <c r="P32" s="102">
        <f t="shared" si="0"/>
        <v>0</v>
      </c>
      <c r="Q32" s="56">
        <v>0</v>
      </c>
      <c r="R32" s="102">
        <v>0</v>
      </c>
      <c r="S32" s="102">
        <v>0</v>
      </c>
      <c r="T32" s="52">
        <f t="shared" si="1"/>
        <v>0</v>
      </c>
    </row>
    <row r="33" spans="1:20" x14ac:dyDescent="0.2">
      <c r="A33" s="51"/>
      <c r="B33" s="101">
        <v>28</v>
      </c>
      <c r="C33" s="54">
        <v>1025</v>
      </c>
      <c r="D33" s="101">
        <v>579</v>
      </c>
      <c r="E33" s="101">
        <v>19</v>
      </c>
      <c r="F33" s="101">
        <v>388</v>
      </c>
      <c r="G33" s="55">
        <v>24</v>
      </c>
      <c r="H33" s="54">
        <v>665.813489</v>
      </c>
      <c r="I33" s="101">
        <v>277.545457</v>
      </c>
      <c r="J33" s="101">
        <v>25.452866</v>
      </c>
      <c r="K33" s="101">
        <v>330.51322499999998</v>
      </c>
      <c r="L33" s="55">
        <v>9.9037819999999996</v>
      </c>
      <c r="M33" s="101">
        <v>446</v>
      </c>
      <c r="N33" s="101">
        <v>138.794231</v>
      </c>
      <c r="O33" s="102">
        <v>51.253039000000001</v>
      </c>
      <c r="P33" s="102">
        <f t="shared" si="0"/>
        <v>255.95273000000003</v>
      </c>
      <c r="Q33" s="56">
        <v>236.55248599999999</v>
      </c>
      <c r="R33" s="102">
        <v>58.699536000000002</v>
      </c>
      <c r="S33" s="102">
        <v>32.033149000000002</v>
      </c>
      <c r="T33" s="52">
        <f t="shared" si="1"/>
        <v>145.81980099999998</v>
      </c>
    </row>
    <row r="34" spans="1:20" x14ac:dyDescent="0.2">
      <c r="A34" s="51"/>
      <c r="B34" s="101">
        <v>29</v>
      </c>
      <c r="C34" s="54">
        <v>0</v>
      </c>
      <c r="D34" s="101">
        <v>0</v>
      </c>
      <c r="E34" s="101">
        <v>0</v>
      </c>
      <c r="F34" s="101">
        <v>0</v>
      </c>
      <c r="G34" s="55">
        <v>0</v>
      </c>
      <c r="H34" s="54">
        <v>0</v>
      </c>
      <c r="I34" s="101">
        <v>0</v>
      </c>
      <c r="J34" s="101">
        <v>0</v>
      </c>
      <c r="K34" s="101">
        <v>0</v>
      </c>
      <c r="L34" s="55">
        <v>0</v>
      </c>
      <c r="M34" s="101">
        <v>2</v>
      </c>
      <c r="N34" s="101">
        <v>0.18553</v>
      </c>
      <c r="O34" s="102">
        <v>0</v>
      </c>
      <c r="P34" s="102">
        <f t="shared" si="0"/>
        <v>1.81447</v>
      </c>
      <c r="Q34" s="56">
        <v>1.1666669999999999</v>
      </c>
      <c r="R34" s="102">
        <v>6.1843000000000002E-2</v>
      </c>
      <c r="S34" s="102">
        <v>0</v>
      </c>
      <c r="T34" s="52">
        <f t="shared" si="1"/>
        <v>1.1048239999999998</v>
      </c>
    </row>
    <row r="35" spans="1:20" x14ac:dyDescent="0.2">
      <c r="A35" s="51"/>
      <c r="B35" s="101">
        <v>30</v>
      </c>
      <c r="C35" s="54">
        <v>491</v>
      </c>
      <c r="D35" s="101">
        <v>154</v>
      </c>
      <c r="E35" s="101">
        <v>52</v>
      </c>
      <c r="F35" s="101">
        <v>255</v>
      </c>
      <c r="G35" s="55">
        <v>10</v>
      </c>
      <c r="H35" s="54">
        <v>146.817207</v>
      </c>
      <c r="I35" s="101">
        <v>42.623345</v>
      </c>
      <c r="J35" s="101">
        <v>41.666665999999999</v>
      </c>
      <c r="K35" s="101">
        <v>59.304436000000003</v>
      </c>
      <c r="L35" s="55">
        <v>0.41025600000000001</v>
      </c>
      <c r="M35" s="101">
        <v>28</v>
      </c>
      <c r="N35" s="101">
        <v>2.8158479999999999</v>
      </c>
      <c r="O35" s="102">
        <v>0.11491700000000001</v>
      </c>
      <c r="P35" s="102">
        <f t="shared" si="0"/>
        <v>25.069235000000003</v>
      </c>
      <c r="Q35" s="56">
        <v>16.280387000000001</v>
      </c>
      <c r="R35" s="102">
        <v>0.96649700000000005</v>
      </c>
      <c r="S35" s="102">
        <v>7.1822999999999998E-2</v>
      </c>
      <c r="T35" s="52">
        <f t="shared" si="1"/>
        <v>15.242067</v>
      </c>
    </row>
    <row r="36" spans="1:20" x14ac:dyDescent="0.2">
      <c r="A36" s="51"/>
      <c r="B36" s="101">
        <v>31</v>
      </c>
      <c r="C36" s="54">
        <v>1518</v>
      </c>
      <c r="D36" s="101">
        <v>1137</v>
      </c>
      <c r="E36" s="101">
        <v>28</v>
      </c>
      <c r="F36" s="101">
        <v>277</v>
      </c>
      <c r="G36" s="55">
        <v>34</v>
      </c>
      <c r="H36" s="54">
        <v>479.20403599999997</v>
      </c>
      <c r="I36" s="101">
        <v>288.37633499999998</v>
      </c>
      <c r="J36" s="101">
        <v>24.890715</v>
      </c>
      <c r="K36" s="101">
        <v>87.017111</v>
      </c>
      <c r="L36" s="55">
        <v>20.378205000000001</v>
      </c>
      <c r="M36" s="101">
        <v>405</v>
      </c>
      <c r="N36" s="101">
        <v>204.82475199999999</v>
      </c>
      <c r="O36" s="102">
        <v>14</v>
      </c>
      <c r="P36" s="102">
        <f t="shared" si="0"/>
        <v>186.17524800000001</v>
      </c>
      <c r="Q36" s="56">
        <v>186</v>
      </c>
      <c r="R36" s="102">
        <v>90.167417999999998</v>
      </c>
      <c r="S36" s="102">
        <v>9</v>
      </c>
      <c r="T36" s="52">
        <f t="shared" si="1"/>
        <v>86.832582000000002</v>
      </c>
    </row>
    <row r="37" spans="1:20" x14ac:dyDescent="0.2">
      <c r="A37" s="51"/>
      <c r="B37" s="101">
        <v>32</v>
      </c>
      <c r="C37" s="54">
        <v>4</v>
      </c>
      <c r="D37" s="101">
        <v>2</v>
      </c>
      <c r="E37" s="101">
        <v>2</v>
      </c>
      <c r="F37" s="101">
        <v>0</v>
      </c>
      <c r="G37" s="55">
        <v>0</v>
      </c>
      <c r="H37" s="54">
        <v>2.601337</v>
      </c>
      <c r="I37" s="101">
        <v>0.449438</v>
      </c>
      <c r="J37" s="101">
        <v>2.1518989999999998</v>
      </c>
      <c r="K37" s="101">
        <v>0</v>
      </c>
      <c r="L37" s="55">
        <v>0</v>
      </c>
      <c r="M37" s="101">
        <v>3</v>
      </c>
      <c r="N37" s="101">
        <v>0.27829399999999999</v>
      </c>
      <c r="O37" s="102">
        <v>0</v>
      </c>
      <c r="P37" s="102">
        <f t="shared" si="0"/>
        <v>2.7217060000000002</v>
      </c>
      <c r="Q37" s="56">
        <v>1.75</v>
      </c>
      <c r="R37" s="102">
        <v>9.2765E-2</v>
      </c>
      <c r="S37" s="102">
        <v>0</v>
      </c>
      <c r="T37" s="52">
        <f t="shared" si="1"/>
        <v>1.657235</v>
      </c>
    </row>
    <row r="38" spans="1:20" x14ac:dyDescent="0.2">
      <c r="A38" s="51"/>
      <c r="B38" s="101">
        <v>33</v>
      </c>
      <c r="C38" s="54">
        <v>4</v>
      </c>
      <c r="D38" s="101">
        <v>0</v>
      </c>
      <c r="E38" s="101">
        <v>0</v>
      </c>
      <c r="F38" s="101">
        <v>4</v>
      </c>
      <c r="G38" s="55">
        <v>0</v>
      </c>
      <c r="H38" s="54">
        <v>1.308411</v>
      </c>
      <c r="I38" s="101">
        <v>0</v>
      </c>
      <c r="J38" s="101">
        <v>0</v>
      </c>
      <c r="K38" s="101">
        <v>1.308411</v>
      </c>
      <c r="L38" s="55">
        <v>0</v>
      </c>
      <c r="M38" s="101">
        <v>0</v>
      </c>
      <c r="N38" s="101">
        <v>0</v>
      </c>
      <c r="O38" s="102">
        <v>0</v>
      </c>
      <c r="P38" s="102">
        <f t="shared" si="0"/>
        <v>0</v>
      </c>
      <c r="Q38" s="56">
        <v>0</v>
      </c>
      <c r="R38" s="102">
        <v>0</v>
      </c>
      <c r="S38" s="102">
        <v>0</v>
      </c>
      <c r="T38" s="52">
        <f t="shared" si="1"/>
        <v>0</v>
      </c>
    </row>
    <row r="39" spans="1:20" x14ac:dyDescent="0.2">
      <c r="A39" s="51"/>
      <c r="B39" s="101">
        <v>34</v>
      </c>
      <c r="C39" s="54">
        <v>0</v>
      </c>
      <c r="D39" s="101">
        <v>0</v>
      </c>
      <c r="E39" s="101">
        <v>0</v>
      </c>
      <c r="F39" s="101">
        <v>0</v>
      </c>
      <c r="G39" s="55">
        <v>0</v>
      </c>
      <c r="H39" s="54">
        <v>0</v>
      </c>
      <c r="I39" s="101">
        <v>0</v>
      </c>
      <c r="J39" s="101">
        <v>0</v>
      </c>
      <c r="K39" s="101">
        <v>0</v>
      </c>
      <c r="L39" s="55">
        <v>0</v>
      </c>
      <c r="M39" s="101">
        <v>0</v>
      </c>
      <c r="N39" s="101">
        <v>0</v>
      </c>
      <c r="O39" s="102">
        <v>0</v>
      </c>
      <c r="P39" s="102">
        <f t="shared" si="0"/>
        <v>0</v>
      </c>
      <c r="Q39" s="56">
        <v>0</v>
      </c>
      <c r="R39" s="102">
        <v>0</v>
      </c>
      <c r="S39" s="102">
        <v>0</v>
      </c>
      <c r="T39" s="52">
        <f t="shared" si="1"/>
        <v>0</v>
      </c>
    </row>
    <row r="40" spans="1:20" x14ac:dyDescent="0.2">
      <c r="A40" s="51"/>
      <c r="B40" s="101">
        <v>35</v>
      </c>
      <c r="C40" s="54">
        <v>0</v>
      </c>
      <c r="D40" s="101">
        <v>0</v>
      </c>
      <c r="E40" s="101">
        <v>0</v>
      </c>
      <c r="F40" s="101">
        <v>0</v>
      </c>
      <c r="G40" s="55">
        <v>0</v>
      </c>
      <c r="H40" s="54">
        <v>0</v>
      </c>
      <c r="I40" s="101">
        <v>0</v>
      </c>
      <c r="J40" s="101">
        <v>0</v>
      </c>
      <c r="K40" s="101">
        <v>0</v>
      </c>
      <c r="L40" s="55">
        <v>0</v>
      </c>
      <c r="M40" s="101">
        <v>0</v>
      </c>
      <c r="N40" s="101">
        <v>0</v>
      </c>
      <c r="O40" s="102">
        <v>0</v>
      </c>
      <c r="P40" s="102">
        <f t="shared" si="0"/>
        <v>0</v>
      </c>
      <c r="Q40" s="56">
        <v>0</v>
      </c>
      <c r="R40" s="102">
        <v>0</v>
      </c>
      <c r="S40" s="102">
        <v>0</v>
      </c>
      <c r="T40" s="52">
        <f t="shared" si="1"/>
        <v>0</v>
      </c>
    </row>
    <row r="41" spans="1:20" x14ac:dyDescent="0.2">
      <c r="A41" s="51"/>
      <c r="B41" s="101">
        <v>36</v>
      </c>
      <c r="C41" s="54">
        <v>38</v>
      </c>
      <c r="D41" s="101">
        <v>2</v>
      </c>
      <c r="E41" s="101">
        <v>33</v>
      </c>
      <c r="F41" s="101">
        <v>0</v>
      </c>
      <c r="G41" s="55">
        <v>1</v>
      </c>
      <c r="H41" s="54">
        <v>34.970534999999998</v>
      </c>
      <c r="I41" s="101">
        <v>0.449438</v>
      </c>
      <c r="J41" s="101">
        <v>33.354430999999998</v>
      </c>
      <c r="K41" s="101">
        <v>0</v>
      </c>
      <c r="L41" s="55">
        <v>1.1666669999999999</v>
      </c>
      <c r="M41" s="101">
        <v>39</v>
      </c>
      <c r="N41" s="101">
        <v>3.2745150000000001</v>
      </c>
      <c r="O41" s="102">
        <v>0.84592100000000003</v>
      </c>
      <c r="P41" s="102">
        <f t="shared" si="0"/>
        <v>34.879564000000002</v>
      </c>
      <c r="Q41" s="56">
        <v>30.953676000000002</v>
      </c>
      <c r="R41" s="102">
        <v>2.1639520000000001</v>
      </c>
      <c r="S41" s="102">
        <v>0.74018099999999998</v>
      </c>
      <c r="T41" s="52">
        <f t="shared" si="1"/>
        <v>28.049543</v>
      </c>
    </row>
    <row r="42" spans="1:20" x14ac:dyDescent="0.2">
      <c r="A42" s="51"/>
      <c r="B42" s="101">
        <v>37</v>
      </c>
      <c r="C42" s="54">
        <v>0</v>
      </c>
      <c r="D42" s="101">
        <v>0</v>
      </c>
      <c r="E42" s="101">
        <v>0</v>
      </c>
      <c r="F42" s="101">
        <v>0</v>
      </c>
      <c r="G42" s="55">
        <v>0</v>
      </c>
      <c r="H42" s="54">
        <v>0</v>
      </c>
      <c r="I42" s="101">
        <v>0</v>
      </c>
      <c r="J42" s="101">
        <v>0</v>
      </c>
      <c r="K42" s="101">
        <v>0</v>
      </c>
      <c r="L42" s="55">
        <v>0</v>
      </c>
      <c r="M42" s="101">
        <v>0</v>
      </c>
      <c r="N42" s="101">
        <v>0</v>
      </c>
      <c r="O42" s="102">
        <v>0</v>
      </c>
      <c r="P42" s="102">
        <f t="shared" si="0"/>
        <v>0</v>
      </c>
      <c r="Q42" s="56">
        <v>0</v>
      </c>
      <c r="R42" s="102">
        <v>0</v>
      </c>
      <c r="S42" s="102">
        <v>0</v>
      </c>
      <c r="T42" s="52">
        <f t="shared" si="1"/>
        <v>0</v>
      </c>
    </row>
    <row r="43" spans="1:20" x14ac:dyDescent="0.2">
      <c r="A43" s="51"/>
      <c r="B43" s="101">
        <v>38</v>
      </c>
      <c r="C43" s="54">
        <v>0</v>
      </c>
      <c r="D43" s="101">
        <v>0</v>
      </c>
      <c r="E43" s="101">
        <v>0</v>
      </c>
      <c r="F43" s="101">
        <v>0</v>
      </c>
      <c r="G43" s="55">
        <v>0</v>
      </c>
      <c r="H43" s="54">
        <v>0</v>
      </c>
      <c r="I43" s="101">
        <v>0</v>
      </c>
      <c r="J43" s="101">
        <v>0</v>
      </c>
      <c r="K43" s="101">
        <v>0</v>
      </c>
      <c r="L43" s="55">
        <v>0</v>
      </c>
      <c r="M43" s="101">
        <v>0</v>
      </c>
      <c r="N43" s="101">
        <v>0</v>
      </c>
      <c r="O43" s="102">
        <v>0</v>
      </c>
      <c r="P43" s="102">
        <f t="shared" si="0"/>
        <v>0</v>
      </c>
      <c r="Q43" s="56">
        <v>0</v>
      </c>
      <c r="R43" s="102">
        <v>0</v>
      </c>
      <c r="S43" s="102">
        <v>0</v>
      </c>
      <c r="T43" s="52">
        <f t="shared" si="1"/>
        <v>0</v>
      </c>
    </row>
    <row r="44" spans="1:20" x14ac:dyDescent="0.2">
      <c r="A44" s="51"/>
      <c r="B44" s="101">
        <v>39</v>
      </c>
      <c r="C44" s="54">
        <v>1306</v>
      </c>
      <c r="D44" s="101">
        <v>768</v>
      </c>
      <c r="E44" s="101">
        <v>29</v>
      </c>
      <c r="F44" s="101">
        <v>451</v>
      </c>
      <c r="G44" s="55">
        <v>28</v>
      </c>
      <c r="H44" s="54">
        <v>472.01387899999997</v>
      </c>
      <c r="I44" s="101">
        <v>91.428572000000003</v>
      </c>
      <c r="J44" s="101">
        <v>9.9999990000000007</v>
      </c>
      <c r="K44" s="101">
        <v>356.335307</v>
      </c>
      <c r="L44" s="55">
        <v>14.25</v>
      </c>
      <c r="M44" s="101">
        <v>543</v>
      </c>
      <c r="N44" s="101">
        <v>236.050355</v>
      </c>
      <c r="O44" s="102">
        <v>7.489655</v>
      </c>
      <c r="P44" s="102">
        <f t="shared" si="0"/>
        <v>299.45999</v>
      </c>
      <c r="Q44" s="56">
        <v>223.75344799999999</v>
      </c>
      <c r="R44" s="102">
        <v>100.047832</v>
      </c>
      <c r="S44" s="102">
        <v>1.4043099999999999</v>
      </c>
      <c r="T44" s="52">
        <f t="shared" si="1"/>
        <v>122.301306</v>
      </c>
    </row>
    <row r="45" spans="1:20" x14ac:dyDescent="0.2">
      <c r="A45" s="51"/>
      <c r="B45" s="101">
        <v>40</v>
      </c>
      <c r="C45" s="54">
        <v>1570</v>
      </c>
      <c r="D45" s="101">
        <v>1119</v>
      </c>
      <c r="E45" s="101">
        <v>19</v>
      </c>
      <c r="F45" s="101">
        <v>378</v>
      </c>
      <c r="G45" s="55">
        <v>28</v>
      </c>
      <c r="H45" s="54">
        <v>444.06805200000002</v>
      </c>
      <c r="I45" s="101">
        <v>211.538465</v>
      </c>
      <c r="J45" s="101">
        <v>21.315788999999999</v>
      </c>
      <c r="K45" s="101">
        <v>160.93602100000001</v>
      </c>
      <c r="L45" s="55">
        <v>17.5</v>
      </c>
      <c r="M45" s="101">
        <v>521.77319599999998</v>
      </c>
      <c r="N45" s="101">
        <v>202.778019</v>
      </c>
      <c r="O45" s="102">
        <v>9.2265460000000008</v>
      </c>
      <c r="P45" s="102">
        <f t="shared" si="0"/>
        <v>309.76863100000003</v>
      </c>
      <c r="Q45" s="56">
        <v>201.72623999999999</v>
      </c>
      <c r="R45" s="102">
        <v>80.438315000000003</v>
      </c>
      <c r="S45" s="102">
        <v>3.0321549999999999</v>
      </c>
      <c r="T45" s="52">
        <f t="shared" si="1"/>
        <v>118.25576999999998</v>
      </c>
    </row>
    <row r="46" spans="1:20" x14ac:dyDescent="0.2">
      <c r="A46" s="51"/>
      <c r="B46" s="101">
        <v>41</v>
      </c>
      <c r="C46" s="54">
        <v>1797</v>
      </c>
      <c r="D46" s="101">
        <v>943</v>
      </c>
      <c r="E46" s="101">
        <v>74</v>
      </c>
      <c r="F46" s="101">
        <v>586</v>
      </c>
      <c r="G46" s="55">
        <v>145</v>
      </c>
      <c r="H46" s="54">
        <v>837.20067800000004</v>
      </c>
      <c r="I46" s="101">
        <v>340.63588499999997</v>
      </c>
      <c r="J46" s="101">
        <v>33.816602000000003</v>
      </c>
      <c r="K46" s="101">
        <v>278.01094699999999</v>
      </c>
      <c r="L46" s="55">
        <v>124.737246</v>
      </c>
      <c r="M46" s="101">
        <v>604.59646499999997</v>
      </c>
      <c r="N46" s="101">
        <v>228.790637</v>
      </c>
      <c r="O46" s="102">
        <v>10.618536000000001</v>
      </c>
      <c r="P46" s="102">
        <f t="shared" si="0"/>
        <v>365.18729199999996</v>
      </c>
      <c r="Q46" s="56">
        <v>241.31382600000001</v>
      </c>
      <c r="R46" s="102">
        <v>92.431209999999993</v>
      </c>
      <c r="S46" s="102">
        <v>3.680777</v>
      </c>
      <c r="T46" s="52">
        <f t="shared" si="1"/>
        <v>145.20183900000001</v>
      </c>
    </row>
    <row r="47" spans="1:20" x14ac:dyDescent="0.2">
      <c r="A47" s="51"/>
      <c r="B47" s="101">
        <v>42</v>
      </c>
      <c r="C47" s="54">
        <v>1185</v>
      </c>
      <c r="D47" s="101">
        <v>665</v>
      </c>
      <c r="E47" s="101">
        <v>39</v>
      </c>
      <c r="F47" s="101">
        <v>426</v>
      </c>
      <c r="G47" s="55">
        <v>30</v>
      </c>
      <c r="H47" s="54">
        <v>388.94355899999999</v>
      </c>
      <c r="I47" s="101">
        <v>118.280404</v>
      </c>
      <c r="J47" s="101">
        <v>32.645884000000002</v>
      </c>
      <c r="K47" s="101">
        <v>213.31484699999999</v>
      </c>
      <c r="L47" s="55">
        <v>18.480201000000001</v>
      </c>
      <c r="M47" s="101">
        <v>476.879234</v>
      </c>
      <c r="N47" s="101">
        <v>173.44632200000001</v>
      </c>
      <c r="O47" s="102">
        <v>10.865929</v>
      </c>
      <c r="P47" s="102">
        <f t="shared" si="0"/>
        <v>292.56698299999999</v>
      </c>
      <c r="Q47" s="56">
        <v>151.370463</v>
      </c>
      <c r="R47" s="102">
        <v>57.916544000000002</v>
      </c>
      <c r="S47" s="102">
        <v>4.2407760000000003</v>
      </c>
      <c r="T47" s="52">
        <f t="shared" si="1"/>
        <v>89.213143000000002</v>
      </c>
    </row>
    <row r="48" spans="1:20" x14ac:dyDescent="0.2">
      <c r="A48" s="51"/>
      <c r="B48" s="101">
        <v>43</v>
      </c>
      <c r="C48" s="54">
        <v>673</v>
      </c>
      <c r="D48" s="101">
        <v>108</v>
      </c>
      <c r="E48" s="101">
        <v>50</v>
      </c>
      <c r="F48" s="101">
        <v>342</v>
      </c>
      <c r="G48" s="55">
        <v>160</v>
      </c>
      <c r="H48" s="54">
        <v>375.93498499999998</v>
      </c>
      <c r="I48" s="101">
        <v>40.247248999999996</v>
      </c>
      <c r="J48" s="101">
        <v>31.183399000000001</v>
      </c>
      <c r="K48" s="101">
        <v>147.164153</v>
      </c>
      <c r="L48" s="55">
        <v>157.34018499999999</v>
      </c>
      <c r="M48" s="101">
        <v>351.751105</v>
      </c>
      <c r="N48" s="101">
        <v>118.93768</v>
      </c>
      <c r="O48" s="102">
        <v>11.866764999999999</v>
      </c>
      <c r="P48" s="102">
        <f t="shared" si="0"/>
        <v>220.94666000000001</v>
      </c>
      <c r="Q48" s="56">
        <v>145.80693099999999</v>
      </c>
      <c r="R48" s="102">
        <v>47.621245999999999</v>
      </c>
      <c r="S48" s="102">
        <v>5.5697190000000001</v>
      </c>
      <c r="T48" s="52">
        <f t="shared" si="1"/>
        <v>92.615965999999986</v>
      </c>
    </row>
    <row r="49" spans="1:20" x14ac:dyDescent="0.2">
      <c r="A49" s="51"/>
      <c r="B49" s="101">
        <v>44</v>
      </c>
      <c r="C49" s="54">
        <v>1646</v>
      </c>
      <c r="D49" s="101">
        <v>1107</v>
      </c>
      <c r="E49" s="101">
        <v>298</v>
      </c>
      <c r="F49" s="101">
        <v>154</v>
      </c>
      <c r="G49" s="55">
        <v>64</v>
      </c>
      <c r="H49" s="54">
        <v>542.04690700000003</v>
      </c>
      <c r="I49" s="101">
        <v>180.94590600000001</v>
      </c>
      <c r="J49" s="101">
        <v>228.504077</v>
      </c>
      <c r="K49" s="101">
        <v>107.311637</v>
      </c>
      <c r="L49" s="55">
        <v>9.2852859999999993</v>
      </c>
      <c r="M49" s="101">
        <v>717</v>
      </c>
      <c r="N49" s="101">
        <v>346.32867700000003</v>
      </c>
      <c r="O49" s="102">
        <v>12.659552</v>
      </c>
      <c r="P49" s="102">
        <f t="shared" si="0"/>
        <v>358.01177099999995</v>
      </c>
      <c r="Q49" s="56">
        <v>416.20060100000001</v>
      </c>
      <c r="R49" s="102">
        <v>172.65282999999999</v>
      </c>
      <c r="S49" s="102">
        <v>7.067431</v>
      </c>
      <c r="T49" s="52">
        <f t="shared" si="1"/>
        <v>236.48034000000001</v>
      </c>
    </row>
    <row r="50" spans="1:20" x14ac:dyDescent="0.2">
      <c r="A50" s="51"/>
      <c r="B50" s="101">
        <v>45</v>
      </c>
      <c r="C50" s="54">
        <v>1206</v>
      </c>
      <c r="D50" s="101">
        <v>726</v>
      </c>
      <c r="E50" s="101">
        <v>62</v>
      </c>
      <c r="F50" s="101">
        <v>315</v>
      </c>
      <c r="G50" s="55">
        <v>80</v>
      </c>
      <c r="H50" s="54">
        <v>588.18790100000001</v>
      </c>
      <c r="I50" s="101">
        <v>230.96755899999999</v>
      </c>
      <c r="J50" s="101">
        <v>101.506849</v>
      </c>
      <c r="K50" s="101">
        <v>170.625</v>
      </c>
      <c r="L50" s="55">
        <v>10.088495</v>
      </c>
      <c r="M50" s="101">
        <v>442</v>
      </c>
      <c r="N50" s="101">
        <v>190.45778100000001</v>
      </c>
      <c r="O50" s="102">
        <v>10.50226</v>
      </c>
      <c r="P50" s="102">
        <f t="shared" si="0"/>
        <v>241.03995899999998</v>
      </c>
      <c r="Q50" s="56">
        <v>189.01005499999999</v>
      </c>
      <c r="R50" s="102">
        <v>78.200304000000003</v>
      </c>
      <c r="S50" s="102">
        <v>4.6940590000000002</v>
      </c>
      <c r="T50" s="52">
        <f t="shared" si="1"/>
        <v>106.115692</v>
      </c>
    </row>
    <row r="51" spans="1:20" x14ac:dyDescent="0.2">
      <c r="A51" s="51"/>
      <c r="B51" s="101">
        <v>46</v>
      </c>
      <c r="C51" s="54">
        <v>1650</v>
      </c>
      <c r="D51" s="101">
        <v>1086</v>
      </c>
      <c r="E51" s="101">
        <v>42</v>
      </c>
      <c r="F51" s="101">
        <v>407</v>
      </c>
      <c r="G51" s="55">
        <v>96</v>
      </c>
      <c r="H51" s="54">
        <v>742.686015</v>
      </c>
      <c r="I51" s="101">
        <v>456.37834400000003</v>
      </c>
      <c r="J51" s="101">
        <v>38.170254999999997</v>
      </c>
      <c r="K51" s="101">
        <v>129.81883400000001</v>
      </c>
      <c r="L51" s="55">
        <v>118.31858099999999</v>
      </c>
      <c r="M51" s="101">
        <v>577.99810600000001</v>
      </c>
      <c r="N51" s="101">
        <v>262.12868900000001</v>
      </c>
      <c r="O51" s="102">
        <v>17.91356</v>
      </c>
      <c r="P51" s="102">
        <f t="shared" si="0"/>
        <v>297.95585699999998</v>
      </c>
      <c r="Q51" s="56">
        <v>254.35573500000001</v>
      </c>
      <c r="R51" s="102">
        <v>107.011369</v>
      </c>
      <c r="S51" s="102">
        <v>8.1429580000000001</v>
      </c>
      <c r="T51" s="52">
        <f t="shared" si="1"/>
        <v>139.20140800000001</v>
      </c>
    </row>
    <row r="52" spans="1:20" x14ac:dyDescent="0.2">
      <c r="A52" s="51"/>
      <c r="B52" s="101">
        <v>47</v>
      </c>
      <c r="C52" s="54">
        <v>1891</v>
      </c>
      <c r="D52" s="101">
        <v>1213</v>
      </c>
      <c r="E52" s="101">
        <v>72</v>
      </c>
      <c r="F52" s="101">
        <v>491</v>
      </c>
      <c r="G52" s="55">
        <v>75</v>
      </c>
      <c r="H52" s="54">
        <v>612.91802399999995</v>
      </c>
      <c r="I52" s="101">
        <v>104.577624</v>
      </c>
      <c r="J52" s="101">
        <v>77.857144000000005</v>
      </c>
      <c r="K52" s="101">
        <v>326.483251</v>
      </c>
      <c r="L52" s="55">
        <v>85.000004000000004</v>
      </c>
      <c r="M52" s="101">
        <v>582</v>
      </c>
      <c r="N52" s="101">
        <v>211.72209000000001</v>
      </c>
      <c r="O52" s="102">
        <v>25.866667</v>
      </c>
      <c r="P52" s="102">
        <f t="shared" si="0"/>
        <v>344.41124300000001</v>
      </c>
      <c r="Q52" s="56">
        <v>257.90588200000002</v>
      </c>
      <c r="R52" s="102">
        <v>89.770166000000003</v>
      </c>
      <c r="S52" s="102">
        <v>12.172549</v>
      </c>
      <c r="T52" s="52">
        <f t="shared" si="1"/>
        <v>155.963167</v>
      </c>
    </row>
    <row r="53" spans="1:20" x14ac:dyDescent="0.2">
      <c r="A53" s="51"/>
      <c r="B53" s="101">
        <v>48</v>
      </c>
      <c r="C53" s="54">
        <v>86</v>
      </c>
      <c r="D53" s="101">
        <v>27</v>
      </c>
      <c r="E53" s="101">
        <v>23</v>
      </c>
      <c r="F53" s="101">
        <v>35</v>
      </c>
      <c r="G53" s="55">
        <v>0</v>
      </c>
      <c r="H53" s="54">
        <v>85.214068999999995</v>
      </c>
      <c r="I53" s="101">
        <v>9.6264369999999992</v>
      </c>
      <c r="J53" s="101">
        <v>30.000001000000001</v>
      </c>
      <c r="K53" s="101">
        <v>40.587629999999997</v>
      </c>
      <c r="L53" s="55">
        <v>0</v>
      </c>
      <c r="M53" s="101">
        <v>44.914772999999997</v>
      </c>
      <c r="N53" s="101">
        <v>14.183532</v>
      </c>
      <c r="O53" s="102">
        <v>0.42613600000000001</v>
      </c>
      <c r="P53" s="102">
        <f t="shared" si="0"/>
        <v>30.305104999999998</v>
      </c>
      <c r="Q53" s="56">
        <v>19.943182</v>
      </c>
      <c r="R53" s="102">
        <v>5.028276</v>
      </c>
      <c r="S53" s="102">
        <v>0.21306800000000001</v>
      </c>
      <c r="T53" s="52">
        <f t="shared" si="1"/>
        <v>14.701838</v>
      </c>
    </row>
    <row r="54" spans="1:20" x14ac:dyDescent="0.2">
      <c r="A54" s="51"/>
      <c r="B54" s="101">
        <v>49</v>
      </c>
      <c r="C54" s="54">
        <v>1810</v>
      </c>
      <c r="D54" s="101">
        <v>1089</v>
      </c>
      <c r="E54" s="101">
        <v>25</v>
      </c>
      <c r="F54" s="101">
        <v>605</v>
      </c>
      <c r="G54" s="55">
        <v>34</v>
      </c>
      <c r="H54" s="54">
        <v>953.10660499999994</v>
      </c>
      <c r="I54" s="101">
        <v>312.859195</v>
      </c>
      <c r="J54" s="101">
        <v>30.000001000000001</v>
      </c>
      <c r="K54" s="101">
        <v>585.24741100000006</v>
      </c>
      <c r="L54" s="55">
        <v>20.000001000000001</v>
      </c>
      <c r="M54" s="101">
        <v>697.67613600000004</v>
      </c>
      <c r="N54" s="101">
        <v>220.317533</v>
      </c>
      <c r="O54" s="102">
        <v>6.6193179999999998</v>
      </c>
      <c r="P54" s="102">
        <f t="shared" si="0"/>
        <v>470.739285</v>
      </c>
      <c r="Q54" s="56">
        <v>309.78409099999999</v>
      </c>
      <c r="R54" s="102">
        <v>78.105880999999997</v>
      </c>
      <c r="S54" s="102">
        <v>3.3096589999999999</v>
      </c>
      <c r="T54" s="52">
        <f t="shared" si="1"/>
        <v>228.36855099999997</v>
      </c>
    </row>
    <row r="55" spans="1:20" x14ac:dyDescent="0.2">
      <c r="A55" s="51"/>
      <c r="B55" s="101">
        <v>50</v>
      </c>
      <c r="C55" s="54">
        <v>628</v>
      </c>
      <c r="D55" s="101">
        <v>261</v>
      </c>
      <c r="E55" s="101">
        <v>15</v>
      </c>
      <c r="F55" s="101">
        <v>340</v>
      </c>
      <c r="G55" s="55">
        <v>0</v>
      </c>
      <c r="H55" s="54">
        <v>271.14424200000002</v>
      </c>
      <c r="I55" s="101">
        <v>65.207899999999995</v>
      </c>
      <c r="J55" s="101">
        <v>22.450310000000002</v>
      </c>
      <c r="K55" s="101">
        <v>183.48603299999999</v>
      </c>
      <c r="L55" s="55">
        <v>0</v>
      </c>
      <c r="M55" s="101">
        <v>305.42045400000001</v>
      </c>
      <c r="N55" s="101">
        <v>96.448019000000002</v>
      </c>
      <c r="O55" s="102">
        <v>2.8977270000000002</v>
      </c>
      <c r="P55" s="102">
        <f t="shared" si="0"/>
        <v>206.07470800000002</v>
      </c>
      <c r="Q55" s="56">
        <v>135.61363600000001</v>
      </c>
      <c r="R55" s="102">
        <v>34.192273999999998</v>
      </c>
      <c r="S55" s="102">
        <v>1.4488639999999999</v>
      </c>
      <c r="T55" s="52">
        <f t="shared" si="1"/>
        <v>99.972498000000016</v>
      </c>
    </row>
    <row r="56" spans="1:20" x14ac:dyDescent="0.2">
      <c r="A56" s="51"/>
      <c r="B56" s="101">
        <v>51</v>
      </c>
      <c r="C56" s="54">
        <v>2288</v>
      </c>
      <c r="D56" s="101">
        <v>1061</v>
      </c>
      <c r="E56" s="101">
        <v>61</v>
      </c>
      <c r="F56" s="101">
        <v>1041</v>
      </c>
      <c r="G56" s="55">
        <v>63</v>
      </c>
      <c r="H56" s="54">
        <v>1561.959141</v>
      </c>
      <c r="I56" s="101">
        <v>382.93035300000003</v>
      </c>
      <c r="J56" s="101">
        <v>69.451946000000007</v>
      </c>
      <c r="K56" s="101">
        <v>1044.071475</v>
      </c>
      <c r="L56" s="55">
        <v>65.505374000000003</v>
      </c>
      <c r="M56" s="101">
        <v>1079</v>
      </c>
      <c r="N56" s="101">
        <v>293.09825799999999</v>
      </c>
      <c r="O56" s="102">
        <v>12.095684</v>
      </c>
      <c r="P56" s="102">
        <f t="shared" si="0"/>
        <v>773.80605800000001</v>
      </c>
      <c r="Q56" s="56">
        <v>485.883285</v>
      </c>
      <c r="R56" s="102">
        <v>120.920873</v>
      </c>
      <c r="S56" s="102">
        <v>4.6815499999999997</v>
      </c>
      <c r="T56" s="52">
        <f t="shared" si="1"/>
        <v>360.28086199999996</v>
      </c>
    </row>
    <row r="57" spans="1:20" x14ac:dyDescent="0.2">
      <c r="A57" s="51"/>
      <c r="B57" s="101">
        <v>52</v>
      </c>
      <c r="C57" s="54">
        <v>1860</v>
      </c>
      <c r="D57" s="101">
        <v>988</v>
      </c>
      <c r="E57" s="101">
        <v>44</v>
      </c>
      <c r="F57" s="101">
        <v>753</v>
      </c>
      <c r="G57" s="55">
        <v>51</v>
      </c>
      <c r="H57" s="54">
        <v>919.73359100000005</v>
      </c>
      <c r="I57" s="101">
        <v>425.31414000000001</v>
      </c>
      <c r="J57" s="101">
        <v>35.526314999999997</v>
      </c>
      <c r="K57" s="101">
        <v>418.89313099999998</v>
      </c>
      <c r="L57" s="55">
        <v>20.000001000000001</v>
      </c>
      <c r="M57" s="101">
        <v>1001.4604</v>
      </c>
      <c r="N57" s="101">
        <v>252.47996499999999</v>
      </c>
      <c r="O57" s="102">
        <v>17.580224999999999</v>
      </c>
      <c r="P57" s="102">
        <f t="shared" si="0"/>
        <v>731.40021000000002</v>
      </c>
      <c r="Q57" s="56">
        <v>430.33159899999998</v>
      </c>
      <c r="R57" s="102">
        <v>105.657963</v>
      </c>
      <c r="S57" s="102">
        <v>4.9188070000000002</v>
      </c>
      <c r="T57" s="52">
        <f t="shared" si="1"/>
        <v>319.75482899999997</v>
      </c>
    </row>
    <row r="58" spans="1:20" x14ac:dyDescent="0.2">
      <c r="A58" s="51"/>
      <c r="B58" s="101">
        <v>53</v>
      </c>
      <c r="C58" s="54">
        <v>1682</v>
      </c>
      <c r="D58" s="101">
        <v>641</v>
      </c>
      <c r="E58" s="101">
        <v>57</v>
      </c>
      <c r="F58" s="101">
        <v>822</v>
      </c>
      <c r="G58" s="55">
        <v>89</v>
      </c>
      <c r="H58" s="54">
        <v>765.61268700000005</v>
      </c>
      <c r="I58" s="101">
        <v>106.292939</v>
      </c>
      <c r="J58" s="101">
        <v>54.445991999999997</v>
      </c>
      <c r="K58" s="101">
        <v>556.42521799999997</v>
      </c>
      <c r="L58" s="55">
        <v>48.448542000000003</v>
      </c>
      <c r="M58" s="101">
        <v>614.59878100000003</v>
      </c>
      <c r="N58" s="101">
        <v>151.696519</v>
      </c>
      <c r="O58" s="102">
        <v>10.903726000000001</v>
      </c>
      <c r="P58" s="102">
        <f t="shared" si="0"/>
        <v>451.99853600000006</v>
      </c>
      <c r="Q58" s="56">
        <v>252.91044199999999</v>
      </c>
      <c r="R58" s="102">
        <v>59.533099</v>
      </c>
      <c r="S58" s="102">
        <v>3.0445519999999999</v>
      </c>
      <c r="T58" s="52">
        <f t="shared" si="1"/>
        <v>190.33279099999999</v>
      </c>
    </row>
    <row r="59" spans="1:20" x14ac:dyDescent="0.2">
      <c r="A59" s="51"/>
      <c r="B59" s="101">
        <v>54</v>
      </c>
      <c r="C59" s="54">
        <v>158</v>
      </c>
      <c r="D59" s="101">
        <v>76</v>
      </c>
      <c r="E59" s="101">
        <v>9</v>
      </c>
      <c r="F59" s="101">
        <v>63</v>
      </c>
      <c r="G59" s="55">
        <v>1</v>
      </c>
      <c r="H59" s="54">
        <v>68.313534000000004</v>
      </c>
      <c r="I59" s="101">
        <v>7.8142069999999997</v>
      </c>
      <c r="J59" s="101">
        <v>12.682926</v>
      </c>
      <c r="K59" s="101">
        <v>47.340209000000002</v>
      </c>
      <c r="L59" s="55">
        <v>0.47619099999999998</v>
      </c>
      <c r="M59" s="101">
        <v>67.940817999999993</v>
      </c>
      <c r="N59" s="101">
        <v>16.272357</v>
      </c>
      <c r="O59" s="102">
        <v>1.420366</v>
      </c>
      <c r="P59" s="102">
        <f t="shared" si="0"/>
        <v>50.248094999999992</v>
      </c>
      <c r="Q59" s="56">
        <v>27.874673999999999</v>
      </c>
      <c r="R59" s="102">
        <v>6.6538789999999999</v>
      </c>
      <c r="S59" s="102">
        <v>0.35509099999999999</v>
      </c>
      <c r="T59" s="52">
        <f t="shared" si="1"/>
        <v>20.865703999999997</v>
      </c>
    </row>
    <row r="60" spans="1:20" x14ac:dyDescent="0.2">
      <c r="A60" s="51"/>
      <c r="B60" s="101">
        <v>55</v>
      </c>
      <c r="C60" s="54">
        <v>440</v>
      </c>
      <c r="D60" s="101">
        <v>80</v>
      </c>
      <c r="E60" s="101">
        <v>291</v>
      </c>
      <c r="F60" s="101">
        <v>29</v>
      </c>
      <c r="G60" s="55">
        <v>29</v>
      </c>
      <c r="H60" s="54">
        <v>359.56739099999999</v>
      </c>
      <c r="I60" s="101">
        <v>25.16854</v>
      </c>
      <c r="J60" s="101">
        <v>290.506327</v>
      </c>
      <c r="K60" s="101">
        <v>14.392523000000001</v>
      </c>
      <c r="L60" s="55">
        <v>28.000001000000001</v>
      </c>
      <c r="M60" s="101">
        <v>318</v>
      </c>
      <c r="N60" s="101">
        <v>26.379964000000001</v>
      </c>
      <c r="O60" s="102">
        <v>7.6858009999999997</v>
      </c>
      <c r="P60" s="102">
        <f t="shared" si="0"/>
        <v>283.934235</v>
      </c>
      <c r="Q60" s="56">
        <v>260.03625399999999</v>
      </c>
      <c r="R60" s="102">
        <v>18.537272000000002</v>
      </c>
      <c r="S60" s="102">
        <v>6.7250759999999996</v>
      </c>
      <c r="T60" s="52">
        <f t="shared" si="1"/>
        <v>234.77390599999998</v>
      </c>
    </row>
    <row r="61" spans="1:20" x14ac:dyDescent="0.2">
      <c r="A61" s="51"/>
      <c r="B61" s="101">
        <v>56</v>
      </c>
      <c r="C61" s="54">
        <v>1412</v>
      </c>
      <c r="D61" s="101">
        <v>125</v>
      </c>
      <c r="E61" s="101">
        <v>1038</v>
      </c>
      <c r="F61" s="101">
        <v>121</v>
      </c>
      <c r="G61" s="55">
        <v>101</v>
      </c>
      <c r="H61" s="54">
        <v>1177.019583</v>
      </c>
      <c r="I61" s="101">
        <v>47.101818999999999</v>
      </c>
      <c r="J61" s="101">
        <v>930.16516300000001</v>
      </c>
      <c r="K61" s="101">
        <v>74.885300999999998</v>
      </c>
      <c r="L61" s="55">
        <v>116.36730900000001</v>
      </c>
      <c r="M61" s="101">
        <v>1057</v>
      </c>
      <c r="N61" s="101">
        <v>86.837770000000006</v>
      </c>
      <c r="O61" s="102">
        <v>26.246953000000001</v>
      </c>
      <c r="P61" s="102">
        <f t="shared" si="0"/>
        <v>943.91527700000006</v>
      </c>
      <c r="Q61" s="56">
        <v>867.58734600000003</v>
      </c>
      <c r="R61" s="102">
        <v>64.304531999999995</v>
      </c>
      <c r="S61" s="102">
        <v>20.945081999999999</v>
      </c>
      <c r="T61" s="52">
        <f t="shared" si="1"/>
        <v>782.33773200000007</v>
      </c>
    </row>
    <row r="62" spans="1:20" x14ac:dyDescent="0.2">
      <c r="A62" s="51"/>
      <c r="B62" s="101">
        <v>57</v>
      </c>
      <c r="C62" s="54">
        <v>933</v>
      </c>
      <c r="D62" s="101">
        <v>53</v>
      </c>
      <c r="E62" s="101">
        <v>694</v>
      </c>
      <c r="F62" s="101">
        <v>71</v>
      </c>
      <c r="G62" s="55">
        <v>104</v>
      </c>
      <c r="H62" s="54">
        <v>741.60646699999995</v>
      </c>
      <c r="I62" s="101">
        <v>23.247422</v>
      </c>
      <c r="J62" s="101">
        <v>504.47543899999999</v>
      </c>
      <c r="K62" s="101">
        <v>50.909089999999999</v>
      </c>
      <c r="L62" s="55">
        <v>156.97452000000001</v>
      </c>
      <c r="M62" s="101">
        <v>765.07932700000003</v>
      </c>
      <c r="N62" s="101">
        <v>34.845681999999996</v>
      </c>
      <c r="O62" s="102">
        <v>55.240385000000003</v>
      </c>
      <c r="P62" s="102">
        <f t="shared" si="0"/>
        <v>674.99325999999996</v>
      </c>
      <c r="Q62" s="56">
        <v>638.94711500000005</v>
      </c>
      <c r="R62" s="102">
        <v>27.671571</v>
      </c>
      <c r="S62" s="102">
        <v>41.430287999999997</v>
      </c>
      <c r="T62" s="52">
        <f t="shared" si="1"/>
        <v>569.84525600000006</v>
      </c>
    </row>
    <row r="63" spans="1:20" x14ac:dyDescent="0.2">
      <c r="A63" s="51"/>
      <c r="B63" s="101">
        <v>58</v>
      </c>
      <c r="C63" s="54">
        <v>85</v>
      </c>
      <c r="D63" s="101">
        <v>2</v>
      </c>
      <c r="E63" s="101">
        <v>39</v>
      </c>
      <c r="F63" s="101">
        <v>13</v>
      </c>
      <c r="G63" s="55">
        <v>30</v>
      </c>
      <c r="H63" s="54">
        <v>77.535056999999995</v>
      </c>
      <c r="I63" s="101">
        <v>1.1340209999999999</v>
      </c>
      <c r="J63" s="101">
        <v>29.267277</v>
      </c>
      <c r="K63" s="101">
        <v>9.9999990000000007</v>
      </c>
      <c r="L63" s="55">
        <v>37.133758999999998</v>
      </c>
      <c r="M63" s="101">
        <v>53.935096000000001</v>
      </c>
      <c r="N63" s="101">
        <v>2.4564840000000001</v>
      </c>
      <c r="O63" s="102">
        <v>3.894231</v>
      </c>
      <c r="P63" s="102">
        <f t="shared" si="0"/>
        <v>47.584381</v>
      </c>
      <c r="Q63" s="56">
        <v>45.043269000000002</v>
      </c>
      <c r="R63" s="102">
        <v>1.9507369999999999</v>
      </c>
      <c r="S63" s="102">
        <v>2.9206729999999999</v>
      </c>
      <c r="T63" s="52">
        <f t="shared" si="1"/>
        <v>40.171859000000005</v>
      </c>
    </row>
    <row r="64" spans="1:20" x14ac:dyDescent="0.2">
      <c r="A64" s="51"/>
      <c r="B64" s="101">
        <v>59</v>
      </c>
      <c r="C64" s="54">
        <v>273</v>
      </c>
      <c r="D64" s="101">
        <v>41</v>
      </c>
      <c r="E64" s="101">
        <v>202</v>
      </c>
      <c r="F64" s="101">
        <v>15</v>
      </c>
      <c r="G64" s="55">
        <v>10</v>
      </c>
      <c r="H64" s="54">
        <v>186.93165300000001</v>
      </c>
      <c r="I64" s="101">
        <v>15.876288000000001</v>
      </c>
      <c r="J64" s="101">
        <v>137.86427900000001</v>
      </c>
      <c r="K64" s="101">
        <v>10</v>
      </c>
      <c r="L64" s="55">
        <v>15.191083000000001</v>
      </c>
      <c r="M64" s="101">
        <v>202</v>
      </c>
      <c r="N64" s="101">
        <v>16.346992</v>
      </c>
      <c r="O64" s="102">
        <v>5.2213250000000002</v>
      </c>
      <c r="P64" s="102">
        <f t="shared" si="0"/>
        <v>180.43168299999999</v>
      </c>
      <c r="Q64" s="56">
        <v>166.756058</v>
      </c>
      <c r="R64" s="102">
        <v>13.077593999999999</v>
      </c>
      <c r="S64" s="102">
        <v>3.589661</v>
      </c>
      <c r="T64" s="52">
        <f t="shared" si="1"/>
        <v>150.08880299999998</v>
      </c>
    </row>
    <row r="65" spans="1:20" x14ac:dyDescent="0.2">
      <c r="A65" s="51"/>
      <c r="B65" s="101">
        <v>60</v>
      </c>
      <c r="C65" s="54">
        <v>46</v>
      </c>
      <c r="D65" s="101">
        <v>39</v>
      </c>
      <c r="E65" s="101">
        <v>0</v>
      </c>
      <c r="F65" s="101">
        <v>7</v>
      </c>
      <c r="G65" s="55">
        <v>0</v>
      </c>
      <c r="H65" s="54">
        <v>21.679314999999999</v>
      </c>
      <c r="I65" s="101">
        <v>12.514367</v>
      </c>
      <c r="J65" s="101">
        <v>0</v>
      </c>
      <c r="K65" s="101">
        <v>9.164949</v>
      </c>
      <c r="L65" s="55">
        <v>0</v>
      </c>
      <c r="M65" s="101">
        <v>15.977309</v>
      </c>
      <c r="N65" s="101">
        <v>2.076343</v>
      </c>
      <c r="O65" s="102">
        <v>0.84061799999999998</v>
      </c>
      <c r="P65" s="102">
        <f t="shared" si="0"/>
        <v>13.060348000000001</v>
      </c>
      <c r="Q65" s="56">
        <v>11.391389999999999</v>
      </c>
      <c r="R65" s="102">
        <v>0.95606999999999998</v>
      </c>
      <c r="S65" s="102">
        <v>0.61862600000000001</v>
      </c>
      <c r="T65" s="52">
        <f t="shared" si="1"/>
        <v>9.8166939999999983</v>
      </c>
    </row>
    <row r="66" spans="1:20" x14ac:dyDescent="0.2">
      <c r="A66" s="51"/>
      <c r="B66" s="101">
        <v>61</v>
      </c>
      <c r="C66" s="54">
        <v>0</v>
      </c>
      <c r="D66" s="101">
        <v>0</v>
      </c>
      <c r="E66" s="101">
        <v>0</v>
      </c>
      <c r="F66" s="101">
        <v>0</v>
      </c>
      <c r="G66" s="55">
        <v>0</v>
      </c>
      <c r="H66" s="54">
        <v>0</v>
      </c>
      <c r="I66" s="101">
        <v>0</v>
      </c>
      <c r="J66" s="101">
        <v>0</v>
      </c>
      <c r="K66" s="101">
        <v>0</v>
      </c>
      <c r="L66" s="55">
        <v>0</v>
      </c>
      <c r="M66" s="101">
        <v>0</v>
      </c>
      <c r="N66" s="101">
        <v>0</v>
      </c>
      <c r="O66" s="102">
        <v>0</v>
      </c>
      <c r="P66" s="102">
        <f t="shared" si="0"/>
        <v>0</v>
      </c>
      <c r="Q66" s="56">
        <v>0</v>
      </c>
      <c r="R66" s="102">
        <v>0</v>
      </c>
      <c r="S66" s="102">
        <v>0</v>
      </c>
      <c r="T66" s="52">
        <f t="shared" si="1"/>
        <v>0</v>
      </c>
    </row>
    <row r="67" spans="1:20" x14ac:dyDescent="0.2">
      <c r="A67" s="51"/>
      <c r="B67" s="101">
        <v>62</v>
      </c>
      <c r="C67" s="54">
        <v>3</v>
      </c>
      <c r="D67" s="101">
        <v>2</v>
      </c>
      <c r="E67" s="101">
        <v>0</v>
      </c>
      <c r="F67" s="101">
        <v>0</v>
      </c>
      <c r="G67" s="55">
        <v>0</v>
      </c>
      <c r="H67" s="54">
        <v>0.65476199999999996</v>
      </c>
      <c r="I67" s="101">
        <v>0.65476199999999996</v>
      </c>
      <c r="J67" s="101">
        <v>0</v>
      </c>
      <c r="K67" s="101">
        <v>0</v>
      </c>
      <c r="L67" s="55">
        <v>0</v>
      </c>
      <c r="M67" s="101">
        <v>42.998798000000001</v>
      </c>
      <c r="N67" s="101">
        <v>4.1144790000000002</v>
      </c>
      <c r="O67" s="102">
        <v>4.5516379999999996</v>
      </c>
      <c r="P67" s="102">
        <f t="shared" si="0"/>
        <v>34.332681000000001</v>
      </c>
      <c r="Q67" s="56">
        <v>33.445056000000001</v>
      </c>
      <c r="R67" s="102">
        <v>3.1875960000000001</v>
      </c>
      <c r="S67" s="102">
        <v>2.7418</v>
      </c>
      <c r="T67" s="52">
        <f t="shared" si="1"/>
        <v>27.51566</v>
      </c>
    </row>
    <row r="68" spans="1:20" x14ac:dyDescent="0.2">
      <c r="A68" s="51"/>
      <c r="B68" s="101">
        <v>63</v>
      </c>
      <c r="C68" s="54">
        <v>139</v>
      </c>
      <c r="D68" s="101">
        <v>19</v>
      </c>
      <c r="E68" s="101">
        <v>54</v>
      </c>
      <c r="F68" s="101">
        <v>11</v>
      </c>
      <c r="G68" s="55">
        <v>53</v>
      </c>
      <c r="H68" s="54">
        <v>176.245553</v>
      </c>
      <c r="I68" s="101">
        <v>10.476191</v>
      </c>
      <c r="J68" s="101">
        <v>25.071428000000001</v>
      </c>
      <c r="K68" s="101">
        <v>24.783951999999999</v>
      </c>
      <c r="L68" s="55">
        <v>115.913977</v>
      </c>
      <c r="M68" s="101">
        <v>52</v>
      </c>
      <c r="N68" s="101">
        <v>5.037795</v>
      </c>
      <c r="O68" s="102">
        <v>5.5460750000000001</v>
      </c>
      <c r="P68" s="102">
        <f t="shared" si="0"/>
        <v>41.416129999999995</v>
      </c>
      <c r="Q68" s="56">
        <v>40.375427000000002</v>
      </c>
      <c r="R68" s="102">
        <v>3.9018220000000001</v>
      </c>
      <c r="S68" s="102">
        <v>3.327645</v>
      </c>
      <c r="T68" s="52">
        <f t="shared" si="1"/>
        <v>33.145960000000002</v>
      </c>
    </row>
    <row r="69" spans="1:20" x14ac:dyDescent="0.2">
      <c r="A69" s="51"/>
      <c r="B69" s="101">
        <v>64</v>
      </c>
      <c r="C69" s="54">
        <v>1049</v>
      </c>
      <c r="D69" s="101">
        <v>125</v>
      </c>
      <c r="E69" s="101">
        <v>491</v>
      </c>
      <c r="F69" s="101">
        <v>146</v>
      </c>
      <c r="G69" s="55">
        <v>251</v>
      </c>
      <c r="H69" s="54">
        <v>888.67474000000004</v>
      </c>
      <c r="I69" s="101">
        <v>89.250698999999997</v>
      </c>
      <c r="J69" s="101">
        <v>532.24488399999996</v>
      </c>
      <c r="K69" s="101">
        <v>61.825395</v>
      </c>
      <c r="L69" s="55">
        <v>173.430689</v>
      </c>
      <c r="M69" s="101">
        <v>1078</v>
      </c>
      <c r="N69" s="101">
        <v>104.437372</v>
      </c>
      <c r="O69" s="102">
        <v>114.974403</v>
      </c>
      <c r="P69" s="102">
        <f t="shared" si="0"/>
        <v>858.58822499999997</v>
      </c>
      <c r="Q69" s="56">
        <v>837.01365199999998</v>
      </c>
      <c r="R69" s="102">
        <v>80.887769000000006</v>
      </c>
      <c r="S69" s="102">
        <v>68.984641999999994</v>
      </c>
      <c r="T69" s="52">
        <f t="shared" si="1"/>
        <v>687.14124099999992</v>
      </c>
    </row>
    <row r="70" spans="1:20" x14ac:dyDescent="0.2">
      <c r="A70" s="51"/>
      <c r="B70" s="101">
        <v>65</v>
      </c>
      <c r="C70" s="54">
        <v>0</v>
      </c>
      <c r="D70" s="101">
        <v>0</v>
      </c>
      <c r="E70" s="101">
        <v>0</v>
      </c>
      <c r="F70" s="101">
        <v>0</v>
      </c>
      <c r="G70" s="55">
        <v>0</v>
      </c>
      <c r="H70" s="54">
        <v>0</v>
      </c>
      <c r="I70" s="101">
        <v>0</v>
      </c>
      <c r="J70" s="101">
        <v>0</v>
      </c>
      <c r="K70" s="101">
        <v>0</v>
      </c>
      <c r="L70" s="55">
        <v>0</v>
      </c>
      <c r="M70" s="101">
        <v>0</v>
      </c>
      <c r="N70" s="101">
        <v>0</v>
      </c>
      <c r="O70" s="102">
        <v>0</v>
      </c>
      <c r="P70" s="102">
        <f t="shared" si="0"/>
        <v>0</v>
      </c>
      <c r="Q70" s="56">
        <v>0</v>
      </c>
      <c r="R70" s="102">
        <v>0</v>
      </c>
      <c r="S70" s="102">
        <v>0</v>
      </c>
      <c r="T70" s="52">
        <f t="shared" si="1"/>
        <v>0</v>
      </c>
    </row>
    <row r="71" spans="1:20" x14ac:dyDescent="0.2">
      <c r="A71" s="51"/>
      <c r="B71" s="101">
        <v>66</v>
      </c>
      <c r="C71" s="54">
        <v>2072</v>
      </c>
      <c r="D71" s="101">
        <v>206</v>
      </c>
      <c r="E71" s="101">
        <v>955</v>
      </c>
      <c r="F71" s="101">
        <v>303</v>
      </c>
      <c r="G71" s="55">
        <v>541</v>
      </c>
      <c r="H71" s="54">
        <v>1724.0764160000001</v>
      </c>
      <c r="I71" s="101">
        <v>142.05882199999999</v>
      </c>
      <c r="J71" s="101">
        <v>1086.5408620000001</v>
      </c>
      <c r="K71" s="101">
        <v>128.17460600000001</v>
      </c>
      <c r="L71" s="55">
        <v>325.22522400000003</v>
      </c>
      <c r="M71" s="101">
        <v>1415</v>
      </c>
      <c r="N71" s="101">
        <v>143.49854999999999</v>
      </c>
      <c r="O71" s="102">
        <v>156.88912400000001</v>
      </c>
      <c r="P71" s="102">
        <f t="shared" ref="P71:P107" si="2">M71-N71-O71</f>
        <v>1114.6123259999999</v>
      </c>
      <c r="Q71" s="56">
        <v>1112.2139830000001</v>
      </c>
      <c r="R71" s="102">
        <v>101.227659</v>
      </c>
      <c r="S71" s="102">
        <v>111.92090399999999</v>
      </c>
      <c r="T71" s="52">
        <f t="shared" ref="T71:T107" si="3">Q71-R71-S71</f>
        <v>899.06542000000013</v>
      </c>
    </row>
    <row r="72" spans="1:20" x14ac:dyDescent="0.2">
      <c r="A72" s="51"/>
      <c r="B72" s="101">
        <v>67</v>
      </c>
      <c r="C72" s="54">
        <v>2</v>
      </c>
      <c r="D72" s="101">
        <v>0</v>
      </c>
      <c r="E72" s="101">
        <v>1</v>
      </c>
      <c r="F72" s="101">
        <v>0</v>
      </c>
      <c r="G72" s="55">
        <v>0</v>
      </c>
      <c r="H72" s="54">
        <v>1.5853660000000001</v>
      </c>
      <c r="I72" s="101">
        <v>0</v>
      </c>
      <c r="J72" s="101">
        <v>1.5853660000000001</v>
      </c>
      <c r="K72" s="101">
        <v>0</v>
      </c>
      <c r="L72" s="55">
        <v>0</v>
      </c>
      <c r="M72" s="101">
        <v>1</v>
      </c>
      <c r="N72" s="101">
        <v>0.101412</v>
      </c>
      <c r="O72" s="102">
        <v>0.110876</v>
      </c>
      <c r="P72" s="102">
        <f t="shared" si="2"/>
        <v>0.78771199999999997</v>
      </c>
      <c r="Q72" s="56">
        <v>0.78601699999999997</v>
      </c>
      <c r="R72" s="102">
        <v>7.1539000000000005E-2</v>
      </c>
      <c r="S72" s="102">
        <v>7.9096E-2</v>
      </c>
      <c r="T72" s="52">
        <f t="shared" si="3"/>
        <v>0.63538199999999989</v>
      </c>
    </row>
    <row r="73" spans="1:20" x14ac:dyDescent="0.2">
      <c r="A73" s="51"/>
      <c r="B73" s="101">
        <v>68</v>
      </c>
      <c r="C73" s="54">
        <v>2109</v>
      </c>
      <c r="D73" s="101">
        <v>661</v>
      </c>
      <c r="E73" s="101">
        <v>445</v>
      </c>
      <c r="F73" s="101">
        <v>616</v>
      </c>
      <c r="G73" s="55">
        <v>288</v>
      </c>
      <c r="H73" s="54">
        <v>1322.628923</v>
      </c>
      <c r="I73" s="101">
        <v>271.52173800000003</v>
      </c>
      <c r="J73" s="101">
        <v>243.43243000000001</v>
      </c>
      <c r="K73" s="101">
        <v>518.06630700000005</v>
      </c>
      <c r="L73" s="55">
        <v>192.10843299999999</v>
      </c>
      <c r="M73" s="101">
        <v>1046</v>
      </c>
      <c r="N73" s="101">
        <v>212.201538</v>
      </c>
      <c r="O73" s="102">
        <v>84.542259999999999</v>
      </c>
      <c r="P73" s="102">
        <f t="shared" si="2"/>
        <v>749.25620200000003</v>
      </c>
      <c r="Q73" s="56">
        <v>676.20797700000003</v>
      </c>
      <c r="R73" s="102">
        <v>125.397969</v>
      </c>
      <c r="S73" s="102">
        <v>49.531813999999997</v>
      </c>
      <c r="T73" s="52">
        <f t="shared" si="3"/>
        <v>501.27819400000004</v>
      </c>
    </row>
    <row r="74" spans="1:20" x14ac:dyDescent="0.2">
      <c r="A74" s="51"/>
      <c r="B74" s="101">
        <v>69</v>
      </c>
      <c r="C74" s="54">
        <v>1920</v>
      </c>
      <c r="D74" s="101">
        <v>343</v>
      </c>
      <c r="E74" s="101">
        <v>53</v>
      </c>
      <c r="F74" s="101">
        <v>1331</v>
      </c>
      <c r="G74" s="55">
        <v>154</v>
      </c>
      <c r="H74" s="54">
        <v>937.94696799999997</v>
      </c>
      <c r="I74" s="101">
        <v>147.775138</v>
      </c>
      <c r="J74" s="101">
        <v>37.416625000000003</v>
      </c>
      <c r="K74" s="101">
        <v>652.84832800000004</v>
      </c>
      <c r="L74" s="55">
        <v>67.406873000000004</v>
      </c>
      <c r="M74" s="101">
        <v>1079</v>
      </c>
      <c r="N74" s="101">
        <v>105.15927000000001</v>
      </c>
      <c r="O74" s="102">
        <v>29.876619000000002</v>
      </c>
      <c r="P74" s="102">
        <f t="shared" si="2"/>
        <v>943.964111</v>
      </c>
      <c r="Q74" s="56">
        <v>491.84807000000001</v>
      </c>
      <c r="R74" s="102">
        <v>39.270282000000002</v>
      </c>
      <c r="S74" s="102">
        <v>10.314793999999999</v>
      </c>
      <c r="T74" s="52">
        <f t="shared" si="3"/>
        <v>442.26299399999999</v>
      </c>
    </row>
    <row r="75" spans="1:20" x14ac:dyDescent="0.2">
      <c r="A75" s="51"/>
      <c r="B75" s="101">
        <v>70</v>
      </c>
      <c r="C75" s="54">
        <v>708</v>
      </c>
      <c r="D75" s="101">
        <v>207</v>
      </c>
      <c r="E75" s="101">
        <v>12</v>
      </c>
      <c r="F75" s="101">
        <v>459</v>
      </c>
      <c r="G75" s="55">
        <v>6</v>
      </c>
      <c r="H75" s="54">
        <v>503.90793100000002</v>
      </c>
      <c r="I75" s="101">
        <v>176.64233200000001</v>
      </c>
      <c r="J75" s="101">
        <v>3</v>
      </c>
      <c r="K75" s="101">
        <v>274.45077700000002</v>
      </c>
      <c r="L75" s="55">
        <v>11.481482</v>
      </c>
      <c r="M75" s="101">
        <v>359</v>
      </c>
      <c r="N75" s="101">
        <v>58.942610999999999</v>
      </c>
      <c r="O75" s="102">
        <v>10.589971</v>
      </c>
      <c r="P75" s="102">
        <f t="shared" si="2"/>
        <v>289.46741800000001</v>
      </c>
      <c r="Q75" s="56">
        <v>188.501475</v>
      </c>
      <c r="R75" s="102">
        <v>28.881879000000001</v>
      </c>
      <c r="S75" s="102">
        <v>3.7064900000000001</v>
      </c>
      <c r="T75" s="52">
        <f t="shared" si="3"/>
        <v>155.913106</v>
      </c>
    </row>
    <row r="76" spans="1:20" x14ac:dyDescent="0.2">
      <c r="A76" s="51"/>
      <c r="B76" s="101">
        <v>71</v>
      </c>
      <c r="C76" s="54">
        <v>731</v>
      </c>
      <c r="D76" s="101">
        <v>167</v>
      </c>
      <c r="E76" s="101">
        <v>166</v>
      </c>
      <c r="F76" s="101">
        <v>154</v>
      </c>
      <c r="G76" s="55">
        <v>201</v>
      </c>
      <c r="H76" s="54">
        <v>457.845215</v>
      </c>
      <c r="I76" s="101">
        <v>30.436509000000001</v>
      </c>
      <c r="J76" s="101">
        <v>97.63158</v>
      </c>
      <c r="K76" s="101">
        <v>122.051286</v>
      </c>
      <c r="L76" s="55">
        <v>197.77777900000001</v>
      </c>
      <c r="M76" s="101">
        <v>309.54876300000001</v>
      </c>
      <c r="N76" s="101">
        <v>36.166131999999998</v>
      </c>
      <c r="O76" s="102">
        <v>43.770015000000001</v>
      </c>
      <c r="P76" s="102">
        <f t="shared" si="2"/>
        <v>229.612616</v>
      </c>
      <c r="Q76" s="56">
        <v>207.569141</v>
      </c>
      <c r="R76" s="102">
        <v>22.101524999999999</v>
      </c>
      <c r="S76" s="102">
        <v>23.464338000000001</v>
      </c>
      <c r="T76" s="52">
        <f t="shared" si="3"/>
        <v>162.00327799999999</v>
      </c>
    </row>
    <row r="77" spans="1:20" x14ac:dyDescent="0.2">
      <c r="A77" s="51"/>
      <c r="B77" s="101">
        <v>72</v>
      </c>
      <c r="C77" s="54">
        <v>1267</v>
      </c>
      <c r="D77" s="101">
        <v>230</v>
      </c>
      <c r="E77" s="101">
        <v>479</v>
      </c>
      <c r="F77" s="101">
        <v>175</v>
      </c>
      <c r="G77" s="55">
        <v>338</v>
      </c>
      <c r="H77" s="54">
        <v>862.82869300000004</v>
      </c>
      <c r="I77" s="101">
        <v>73.230160999999995</v>
      </c>
      <c r="J77" s="101">
        <v>347.08106099999998</v>
      </c>
      <c r="K77" s="101">
        <v>117.94872100000001</v>
      </c>
      <c r="L77" s="55">
        <v>318.85013099999998</v>
      </c>
      <c r="M77" s="101">
        <v>834.45123699999999</v>
      </c>
      <c r="N77" s="101">
        <v>101.832526</v>
      </c>
      <c r="O77" s="102">
        <v>107.140908</v>
      </c>
      <c r="P77" s="102">
        <f t="shared" si="2"/>
        <v>625.47780299999999</v>
      </c>
      <c r="Q77" s="56">
        <v>617.17953299999999</v>
      </c>
      <c r="R77" s="102">
        <v>69.589872</v>
      </c>
      <c r="S77" s="102">
        <v>66.904696999999999</v>
      </c>
      <c r="T77" s="52">
        <f t="shared" si="3"/>
        <v>480.68496399999998</v>
      </c>
    </row>
    <row r="78" spans="1:20" x14ac:dyDescent="0.2">
      <c r="A78" s="51"/>
      <c r="B78" s="101">
        <v>73</v>
      </c>
      <c r="C78" s="54">
        <v>1159</v>
      </c>
      <c r="D78" s="101">
        <v>204</v>
      </c>
      <c r="E78" s="101">
        <v>562</v>
      </c>
      <c r="F78" s="101">
        <v>121</v>
      </c>
      <c r="G78" s="55">
        <v>244</v>
      </c>
      <c r="H78" s="54">
        <v>834.21105799999998</v>
      </c>
      <c r="I78" s="101">
        <v>88.470760999999996</v>
      </c>
      <c r="J78" s="101">
        <v>510.46806199999997</v>
      </c>
      <c r="K78" s="101">
        <v>78.110239000000007</v>
      </c>
      <c r="L78" s="55">
        <v>144.64062699999999</v>
      </c>
      <c r="M78" s="101">
        <v>816</v>
      </c>
      <c r="N78" s="101">
        <v>92.684213999999997</v>
      </c>
      <c r="O78" s="102">
        <v>89.469511999999995</v>
      </c>
      <c r="P78" s="102">
        <f t="shared" si="2"/>
        <v>633.84627399999999</v>
      </c>
      <c r="Q78" s="56">
        <v>655.53476999999998</v>
      </c>
      <c r="R78" s="102">
        <v>67.411150000000006</v>
      </c>
      <c r="S78" s="102">
        <v>64.708724000000004</v>
      </c>
      <c r="T78" s="52">
        <f t="shared" si="3"/>
        <v>523.414896</v>
      </c>
    </row>
    <row r="79" spans="1:20" x14ac:dyDescent="0.2">
      <c r="A79" s="51"/>
      <c r="B79" s="101">
        <v>74</v>
      </c>
      <c r="C79" s="54">
        <v>1328</v>
      </c>
      <c r="D79" s="101">
        <v>190</v>
      </c>
      <c r="E79" s="101">
        <v>702</v>
      </c>
      <c r="F79" s="101">
        <v>111</v>
      </c>
      <c r="G79" s="55">
        <v>296</v>
      </c>
      <c r="H79" s="54">
        <v>994.11505799999998</v>
      </c>
      <c r="I79" s="101">
        <v>72.862572999999998</v>
      </c>
      <c r="J79" s="101">
        <v>644.81929000000002</v>
      </c>
      <c r="K79" s="101">
        <v>81.889763000000002</v>
      </c>
      <c r="L79" s="55">
        <v>173.73146299999999</v>
      </c>
      <c r="M79" s="101">
        <v>874</v>
      </c>
      <c r="N79" s="101">
        <v>83.910004000000001</v>
      </c>
      <c r="O79" s="102">
        <v>85.862863000000004</v>
      </c>
      <c r="P79" s="102">
        <f t="shared" si="2"/>
        <v>704.22713300000009</v>
      </c>
      <c r="Q79" s="56">
        <v>708.52684699999998</v>
      </c>
      <c r="R79" s="102">
        <v>59.048907</v>
      </c>
      <c r="S79" s="102">
        <v>63.727606999999999</v>
      </c>
      <c r="T79" s="52">
        <f t="shared" si="3"/>
        <v>585.75033299999996</v>
      </c>
    </row>
    <row r="80" spans="1:20" x14ac:dyDescent="0.2">
      <c r="A80" s="51"/>
      <c r="B80" s="101">
        <v>75</v>
      </c>
      <c r="C80" s="54">
        <v>2348</v>
      </c>
      <c r="D80" s="101">
        <v>582</v>
      </c>
      <c r="E80" s="101">
        <v>119</v>
      </c>
      <c r="F80" s="101">
        <v>1391</v>
      </c>
      <c r="G80" s="55">
        <v>159</v>
      </c>
      <c r="H80" s="54">
        <v>1827.8926140000001</v>
      </c>
      <c r="I80" s="101">
        <v>386.79516999999998</v>
      </c>
      <c r="J80" s="101">
        <v>84.924530000000004</v>
      </c>
      <c r="K80" s="101">
        <v>934.36021000000005</v>
      </c>
      <c r="L80" s="55">
        <v>331.146072</v>
      </c>
      <c r="M80" s="101">
        <v>1320</v>
      </c>
      <c r="N80" s="101">
        <v>205.896096</v>
      </c>
      <c r="O80" s="102">
        <v>38.991149999999998</v>
      </c>
      <c r="P80" s="102">
        <f t="shared" si="2"/>
        <v>1075.112754</v>
      </c>
      <c r="Q80" s="56">
        <v>652.71581100000003</v>
      </c>
      <c r="R80" s="102">
        <v>85.390012999999996</v>
      </c>
      <c r="S80" s="102">
        <v>16.960235999999998</v>
      </c>
      <c r="T80" s="52">
        <f t="shared" si="3"/>
        <v>550.36556200000007</v>
      </c>
    </row>
    <row r="81" spans="1:20" x14ac:dyDescent="0.2">
      <c r="A81" s="51"/>
      <c r="B81" s="101">
        <v>76</v>
      </c>
      <c r="C81" s="54">
        <v>1526</v>
      </c>
      <c r="D81" s="101">
        <v>603</v>
      </c>
      <c r="E81" s="101">
        <v>51</v>
      </c>
      <c r="F81" s="101">
        <v>764</v>
      </c>
      <c r="G81" s="55">
        <v>74</v>
      </c>
      <c r="H81" s="54">
        <v>922.20237499999996</v>
      </c>
      <c r="I81" s="101">
        <v>296.90412199999997</v>
      </c>
      <c r="J81" s="101">
        <v>45.872090999999998</v>
      </c>
      <c r="K81" s="101">
        <v>526.05493999999999</v>
      </c>
      <c r="L81" s="55">
        <v>34.204546000000001</v>
      </c>
      <c r="M81" s="101">
        <v>654</v>
      </c>
      <c r="N81" s="101">
        <v>180.26520199999999</v>
      </c>
      <c r="O81" s="102">
        <v>7.9548220000000001</v>
      </c>
      <c r="P81" s="102">
        <f t="shared" si="2"/>
        <v>465.77997600000003</v>
      </c>
      <c r="Q81" s="56">
        <v>330.69331</v>
      </c>
      <c r="R81" s="102">
        <v>82.858742000000007</v>
      </c>
      <c r="S81" s="102">
        <v>3.977411</v>
      </c>
      <c r="T81" s="52">
        <f t="shared" si="3"/>
        <v>243.857157</v>
      </c>
    </row>
    <row r="82" spans="1:20" x14ac:dyDescent="0.2">
      <c r="A82" s="51"/>
      <c r="B82" s="101">
        <v>77</v>
      </c>
      <c r="C82" s="54">
        <v>1531</v>
      </c>
      <c r="D82" s="101">
        <v>724</v>
      </c>
      <c r="E82" s="101">
        <v>47</v>
      </c>
      <c r="F82" s="101">
        <v>663</v>
      </c>
      <c r="G82" s="55">
        <v>56</v>
      </c>
      <c r="H82" s="54">
        <v>889.42199000000005</v>
      </c>
      <c r="I82" s="101">
        <v>311.94744800000001</v>
      </c>
      <c r="J82" s="101">
        <v>77.62791</v>
      </c>
      <c r="K82" s="101">
        <v>447.81547499999999</v>
      </c>
      <c r="L82" s="55">
        <v>19.769264</v>
      </c>
      <c r="M82" s="101">
        <v>736</v>
      </c>
      <c r="N82" s="101">
        <v>190.15755999999999</v>
      </c>
      <c r="O82" s="102">
        <v>11.052429999999999</v>
      </c>
      <c r="P82" s="102">
        <f t="shared" si="2"/>
        <v>534.79001000000005</v>
      </c>
      <c r="Q82" s="56">
        <v>378.22127499999999</v>
      </c>
      <c r="R82" s="102">
        <v>89.122326000000001</v>
      </c>
      <c r="S82" s="102">
        <v>5.1410419999999997</v>
      </c>
      <c r="T82" s="52">
        <f t="shared" si="3"/>
        <v>283.95790699999998</v>
      </c>
    </row>
    <row r="83" spans="1:20" x14ac:dyDescent="0.2">
      <c r="A83" s="51"/>
      <c r="B83" s="101">
        <v>78</v>
      </c>
      <c r="C83" s="54">
        <v>1810</v>
      </c>
      <c r="D83" s="101">
        <v>660</v>
      </c>
      <c r="E83" s="101">
        <v>43</v>
      </c>
      <c r="F83" s="101">
        <v>942</v>
      </c>
      <c r="G83" s="55">
        <v>108</v>
      </c>
      <c r="H83" s="54">
        <v>942.48227599999996</v>
      </c>
      <c r="I83" s="101">
        <v>234.333338</v>
      </c>
      <c r="J83" s="101">
        <v>65.714288999999994</v>
      </c>
      <c r="K83" s="101">
        <v>573.31082500000002</v>
      </c>
      <c r="L83" s="55">
        <v>39.409523999999998</v>
      </c>
      <c r="M83" s="101">
        <v>1002</v>
      </c>
      <c r="N83" s="101">
        <v>222.90111200000001</v>
      </c>
      <c r="O83" s="102">
        <v>20.992747999999999</v>
      </c>
      <c r="P83" s="102">
        <f t="shared" si="2"/>
        <v>758.10613999999998</v>
      </c>
      <c r="Q83" s="56">
        <v>532.08541500000001</v>
      </c>
      <c r="R83" s="102">
        <v>109.65296600000001</v>
      </c>
      <c r="S83" s="102">
        <v>8.8815469999999994</v>
      </c>
      <c r="T83" s="52">
        <f t="shared" si="3"/>
        <v>413.55090200000001</v>
      </c>
    </row>
    <row r="84" spans="1:20" x14ac:dyDescent="0.2">
      <c r="A84" s="51"/>
      <c r="B84" s="101">
        <v>79</v>
      </c>
      <c r="C84" s="54">
        <v>944</v>
      </c>
      <c r="D84" s="101">
        <v>438</v>
      </c>
      <c r="E84" s="101">
        <v>147</v>
      </c>
      <c r="F84" s="101">
        <v>282</v>
      </c>
      <c r="G84" s="55">
        <v>40</v>
      </c>
      <c r="H84" s="54">
        <v>464.999999</v>
      </c>
      <c r="I84" s="101">
        <v>130</v>
      </c>
      <c r="J84" s="101">
        <v>219.999999</v>
      </c>
      <c r="K84" s="101">
        <v>65.000003000000007</v>
      </c>
      <c r="L84" s="55">
        <v>40.000000999999997</v>
      </c>
      <c r="M84" s="101">
        <v>489.758261</v>
      </c>
      <c r="N84" s="101">
        <v>179.299994</v>
      </c>
      <c r="O84" s="102">
        <v>16.073055</v>
      </c>
      <c r="P84" s="102">
        <f t="shared" si="2"/>
        <v>294.38521199999997</v>
      </c>
      <c r="Q84" s="56">
        <v>261.619418</v>
      </c>
      <c r="R84" s="102">
        <v>94.187102999999993</v>
      </c>
      <c r="S84" s="102">
        <v>9.7318739999999995</v>
      </c>
      <c r="T84" s="52">
        <f t="shared" si="3"/>
        <v>157.70044100000001</v>
      </c>
    </row>
    <row r="85" spans="1:20" x14ac:dyDescent="0.2">
      <c r="A85" s="51"/>
      <c r="B85" s="101">
        <v>80</v>
      </c>
      <c r="C85" s="54">
        <v>269</v>
      </c>
      <c r="D85" s="101">
        <v>156</v>
      </c>
      <c r="E85" s="101">
        <v>5</v>
      </c>
      <c r="F85" s="101">
        <v>89</v>
      </c>
      <c r="G85" s="55">
        <v>13</v>
      </c>
      <c r="H85" s="54">
        <v>149.22671099999999</v>
      </c>
      <c r="I85" s="101">
        <v>68.148422999999994</v>
      </c>
      <c r="J85" s="101">
        <v>5.7857149999999997</v>
      </c>
      <c r="K85" s="101">
        <v>52.818764999999999</v>
      </c>
      <c r="L85" s="55">
        <v>9.6166669999999996</v>
      </c>
      <c r="M85" s="101">
        <v>84</v>
      </c>
      <c r="N85" s="101">
        <v>26.333100000000002</v>
      </c>
      <c r="O85" s="102">
        <v>4.1206069999999997</v>
      </c>
      <c r="P85" s="102">
        <f t="shared" si="2"/>
        <v>53.546292999999999</v>
      </c>
      <c r="Q85" s="56">
        <v>54.557471999999997</v>
      </c>
      <c r="R85" s="102">
        <v>15.627276999999999</v>
      </c>
      <c r="S85" s="102">
        <v>2.1522540000000001</v>
      </c>
      <c r="T85" s="52">
        <f t="shared" si="3"/>
        <v>36.777940999999998</v>
      </c>
    </row>
    <row r="86" spans="1:20" x14ac:dyDescent="0.2">
      <c r="A86" s="53"/>
      <c r="B86" s="101">
        <v>81</v>
      </c>
      <c r="C86" s="54">
        <v>84</v>
      </c>
      <c r="D86" s="101">
        <v>24</v>
      </c>
      <c r="E86" s="101">
        <v>15</v>
      </c>
      <c r="F86" s="101">
        <v>28</v>
      </c>
      <c r="G86" s="55">
        <v>17</v>
      </c>
      <c r="H86" s="54">
        <v>38.794724000000002</v>
      </c>
      <c r="I86" s="101">
        <v>11.489248</v>
      </c>
      <c r="J86" s="101">
        <v>15.883457999999999</v>
      </c>
      <c r="K86" s="101">
        <v>5</v>
      </c>
      <c r="L86" s="55">
        <v>6.4220189999999997</v>
      </c>
      <c r="M86" s="101">
        <v>39</v>
      </c>
      <c r="N86" s="101">
        <v>5.5900080000000001</v>
      </c>
      <c r="O86" s="102">
        <v>3.825256</v>
      </c>
      <c r="P86" s="102">
        <f t="shared" si="2"/>
        <v>29.584736000000003</v>
      </c>
      <c r="Q86" s="56">
        <v>29.299738999999999</v>
      </c>
      <c r="R86" s="102">
        <v>3.3845489999999998</v>
      </c>
      <c r="S86" s="102">
        <v>2.3850929999999999</v>
      </c>
      <c r="T86" s="52">
        <f t="shared" si="3"/>
        <v>23.530096999999998</v>
      </c>
    </row>
    <row r="87" spans="1:20" x14ac:dyDescent="0.2">
      <c r="A87" s="53"/>
      <c r="B87" s="101">
        <v>82</v>
      </c>
      <c r="C87" s="54">
        <v>1608</v>
      </c>
      <c r="D87" s="101">
        <v>1241</v>
      </c>
      <c r="E87" s="101">
        <v>76</v>
      </c>
      <c r="F87" s="101">
        <v>214</v>
      </c>
      <c r="G87" s="55">
        <v>57</v>
      </c>
      <c r="H87" s="54">
        <v>557.64806999999996</v>
      </c>
      <c r="I87" s="101">
        <v>333.09573399999999</v>
      </c>
      <c r="J87" s="101">
        <v>111.794873</v>
      </c>
      <c r="K87" s="101">
        <v>90.931375000000003</v>
      </c>
      <c r="L87" s="55">
        <v>7.8260870000000002</v>
      </c>
      <c r="M87" s="101">
        <v>435.241739</v>
      </c>
      <c r="N87" s="101">
        <v>202.579036</v>
      </c>
      <c r="O87" s="102">
        <v>9.0991300000000006</v>
      </c>
      <c r="P87" s="102">
        <f t="shared" si="2"/>
        <v>223.56357299999999</v>
      </c>
      <c r="Q87" s="56">
        <v>154.68521699999999</v>
      </c>
      <c r="R87" s="102">
        <v>84.407932000000002</v>
      </c>
      <c r="S87" s="102">
        <v>3.7913039999999998</v>
      </c>
      <c r="T87" s="52">
        <f t="shared" si="3"/>
        <v>66.485980999999995</v>
      </c>
    </row>
    <row r="88" spans="1:20" x14ac:dyDescent="0.2">
      <c r="A88" s="53"/>
      <c r="B88" s="101">
        <v>83</v>
      </c>
      <c r="C88" s="54">
        <v>954</v>
      </c>
      <c r="D88" s="101">
        <v>374</v>
      </c>
      <c r="E88" s="101">
        <v>160</v>
      </c>
      <c r="F88" s="101">
        <v>331</v>
      </c>
      <c r="G88" s="55">
        <v>59</v>
      </c>
      <c r="H88" s="54">
        <v>539.96608000000003</v>
      </c>
      <c r="I88" s="101">
        <v>69.715641000000005</v>
      </c>
      <c r="J88" s="101">
        <v>79.954131000000004</v>
      </c>
      <c r="K88" s="101">
        <v>307.96297099999998</v>
      </c>
      <c r="L88" s="55">
        <v>38.333334000000001</v>
      </c>
      <c r="M88" s="101">
        <v>512</v>
      </c>
      <c r="N88" s="101">
        <v>167.33547300000001</v>
      </c>
      <c r="O88" s="102">
        <v>19.214127999999999</v>
      </c>
      <c r="P88" s="102">
        <f t="shared" si="2"/>
        <v>325.450399</v>
      </c>
      <c r="Q88" s="56">
        <v>309.68653399999999</v>
      </c>
      <c r="R88" s="102">
        <v>98.136593000000005</v>
      </c>
      <c r="S88" s="102">
        <v>12.432670999999999</v>
      </c>
      <c r="T88" s="52">
        <f t="shared" si="3"/>
        <v>199.11726999999999</v>
      </c>
    </row>
    <row r="89" spans="1:20" x14ac:dyDescent="0.2">
      <c r="A89" s="51"/>
      <c r="B89" s="101">
        <v>84</v>
      </c>
      <c r="C89" s="54">
        <v>1401</v>
      </c>
      <c r="D89" s="101">
        <v>727</v>
      </c>
      <c r="E89" s="101">
        <v>272</v>
      </c>
      <c r="F89" s="101">
        <v>232</v>
      </c>
      <c r="G89" s="55">
        <v>122</v>
      </c>
      <c r="H89" s="54">
        <v>754.66130299999998</v>
      </c>
      <c r="I89" s="101">
        <v>147.29272900000001</v>
      </c>
      <c r="J89" s="101">
        <v>166.23468299999999</v>
      </c>
      <c r="K89" s="101">
        <v>339.80811999999997</v>
      </c>
      <c r="L89" s="55">
        <v>101.325762</v>
      </c>
      <c r="M89" s="101">
        <v>624</v>
      </c>
      <c r="N89" s="101">
        <v>203.72968399999999</v>
      </c>
      <c r="O89" s="102">
        <v>25.181491999999999</v>
      </c>
      <c r="P89" s="102">
        <f t="shared" si="2"/>
        <v>395.08882399999999</v>
      </c>
      <c r="Q89" s="56">
        <v>401.71548200000001</v>
      </c>
      <c r="R89" s="102">
        <v>122.281025</v>
      </c>
      <c r="S89" s="102">
        <v>11.303471</v>
      </c>
      <c r="T89" s="52">
        <f t="shared" si="3"/>
        <v>268.13098600000001</v>
      </c>
    </row>
    <row r="90" spans="1:20" x14ac:dyDescent="0.2">
      <c r="A90" s="53"/>
      <c r="B90" s="101">
        <v>85</v>
      </c>
      <c r="C90" s="54">
        <v>1500</v>
      </c>
      <c r="D90" s="101">
        <v>623</v>
      </c>
      <c r="E90" s="101">
        <v>292</v>
      </c>
      <c r="F90" s="101">
        <v>316</v>
      </c>
      <c r="G90" s="55">
        <v>222</v>
      </c>
      <c r="H90" s="54">
        <v>1043.372652</v>
      </c>
      <c r="I90" s="101">
        <v>167.99163300000001</v>
      </c>
      <c r="J90" s="101">
        <v>258.81119100000001</v>
      </c>
      <c r="K90" s="101">
        <v>392.22892200000001</v>
      </c>
      <c r="L90" s="55">
        <v>224.34091100000001</v>
      </c>
      <c r="M90" s="101">
        <v>704</v>
      </c>
      <c r="N90" s="101">
        <v>204.00697</v>
      </c>
      <c r="O90" s="102">
        <v>45.137687</v>
      </c>
      <c r="P90" s="102">
        <f t="shared" si="2"/>
        <v>454.85534299999995</v>
      </c>
      <c r="Q90" s="56">
        <v>456.16001699999998</v>
      </c>
      <c r="R90" s="102">
        <v>117.243083</v>
      </c>
      <c r="S90" s="102">
        <v>29.058416999999999</v>
      </c>
      <c r="T90" s="52">
        <f t="shared" si="3"/>
        <v>309.85851699999995</v>
      </c>
    </row>
    <row r="91" spans="1:20" x14ac:dyDescent="0.2">
      <c r="A91" s="53"/>
      <c r="B91" s="101">
        <v>86</v>
      </c>
      <c r="C91" s="54">
        <v>1402</v>
      </c>
      <c r="D91" s="101">
        <v>293</v>
      </c>
      <c r="E91" s="101">
        <v>626</v>
      </c>
      <c r="F91" s="101">
        <v>182</v>
      </c>
      <c r="G91" s="55">
        <v>272</v>
      </c>
      <c r="H91" s="54">
        <v>981.17307600000004</v>
      </c>
      <c r="I91" s="101">
        <v>108.11597</v>
      </c>
      <c r="J91" s="101">
        <v>510.09207600000002</v>
      </c>
      <c r="K91" s="101">
        <v>66.142818000000005</v>
      </c>
      <c r="L91" s="55">
        <v>254.82220699999999</v>
      </c>
      <c r="M91" s="101">
        <v>985</v>
      </c>
      <c r="N91" s="101">
        <v>137.05400399999999</v>
      </c>
      <c r="O91" s="102">
        <v>85.138833000000005</v>
      </c>
      <c r="P91" s="102">
        <f t="shared" si="2"/>
        <v>762.80716300000006</v>
      </c>
      <c r="Q91" s="56">
        <v>775.46612800000003</v>
      </c>
      <c r="R91" s="102">
        <v>84.207148000000004</v>
      </c>
      <c r="S91" s="102">
        <v>57.028630999999997</v>
      </c>
      <c r="T91" s="52">
        <f t="shared" si="3"/>
        <v>634.23034900000005</v>
      </c>
    </row>
    <row r="92" spans="1:20" x14ac:dyDescent="0.2">
      <c r="A92" s="53"/>
      <c r="B92" s="101">
        <v>87</v>
      </c>
      <c r="C92" s="54">
        <v>2781</v>
      </c>
      <c r="D92" s="101">
        <v>2208</v>
      </c>
      <c r="E92" s="101">
        <v>84</v>
      </c>
      <c r="F92" s="101">
        <v>345</v>
      </c>
      <c r="G92" s="55">
        <v>110</v>
      </c>
      <c r="H92" s="54">
        <v>1231.351954</v>
      </c>
      <c r="I92" s="101">
        <v>726.90427799999998</v>
      </c>
      <c r="J92" s="101">
        <v>148.20513399999999</v>
      </c>
      <c r="K92" s="101">
        <v>269.06862899999999</v>
      </c>
      <c r="L92" s="55">
        <v>57.173912000000001</v>
      </c>
      <c r="M92" s="101">
        <v>800</v>
      </c>
      <c r="N92" s="101">
        <v>533.21226200000001</v>
      </c>
      <c r="O92" s="102">
        <v>15</v>
      </c>
      <c r="P92" s="102">
        <f t="shared" si="2"/>
        <v>251.78773799999999</v>
      </c>
      <c r="Q92" s="56">
        <v>362</v>
      </c>
      <c r="R92" s="102">
        <v>235.99373600000001</v>
      </c>
      <c r="S92" s="102">
        <v>5</v>
      </c>
      <c r="T92" s="52">
        <f t="shared" si="3"/>
        <v>121.00626399999999</v>
      </c>
    </row>
    <row r="93" spans="1:20" x14ac:dyDescent="0.2">
      <c r="A93" s="51"/>
      <c r="B93" s="101">
        <v>88</v>
      </c>
      <c r="C93" s="54">
        <v>1711</v>
      </c>
      <c r="D93" s="101">
        <v>999</v>
      </c>
      <c r="E93" s="101">
        <v>248</v>
      </c>
      <c r="F93" s="101">
        <v>291</v>
      </c>
      <c r="G93" s="55">
        <v>143</v>
      </c>
      <c r="H93" s="54">
        <v>934.76528299999995</v>
      </c>
      <c r="I93" s="101">
        <v>348.99254000000002</v>
      </c>
      <c r="J93" s="101">
        <v>354.77273300000002</v>
      </c>
      <c r="K93" s="101">
        <v>109.285715</v>
      </c>
      <c r="L93" s="55">
        <v>115.714286</v>
      </c>
      <c r="M93" s="101">
        <v>736</v>
      </c>
      <c r="N93" s="101">
        <v>294.263193</v>
      </c>
      <c r="O93" s="102">
        <v>29.976773000000001</v>
      </c>
      <c r="P93" s="102">
        <f t="shared" si="2"/>
        <v>411.76003400000002</v>
      </c>
      <c r="Q93" s="56">
        <v>433.30338799999998</v>
      </c>
      <c r="R93" s="102">
        <v>160.99893700000001</v>
      </c>
      <c r="S93" s="102">
        <v>18.203897000000001</v>
      </c>
      <c r="T93" s="52">
        <f t="shared" si="3"/>
        <v>254.10055399999996</v>
      </c>
    </row>
    <row r="94" spans="1:20" x14ac:dyDescent="0.2">
      <c r="A94" s="53"/>
      <c r="B94" s="101">
        <v>89</v>
      </c>
      <c r="C94" s="54">
        <v>1275</v>
      </c>
      <c r="D94" s="101">
        <v>511</v>
      </c>
      <c r="E94" s="101">
        <v>374</v>
      </c>
      <c r="F94" s="101">
        <v>175</v>
      </c>
      <c r="G94" s="55">
        <v>172</v>
      </c>
      <c r="H94" s="54">
        <v>758.99234899999999</v>
      </c>
      <c r="I94" s="101">
        <v>203.66233299999999</v>
      </c>
      <c r="J94" s="101">
        <v>338.06868300000002</v>
      </c>
      <c r="K94" s="101">
        <v>93.496894999999995</v>
      </c>
      <c r="L94" s="55">
        <v>84.764442000000003</v>
      </c>
      <c r="M94" s="101">
        <v>760</v>
      </c>
      <c r="N94" s="101">
        <v>244.89511100000001</v>
      </c>
      <c r="O94" s="102">
        <v>32.859586</v>
      </c>
      <c r="P94" s="102">
        <f t="shared" si="2"/>
        <v>482.24530299999998</v>
      </c>
      <c r="Q94" s="56">
        <v>491.04332099999999</v>
      </c>
      <c r="R94" s="102">
        <v>146.50196600000001</v>
      </c>
      <c r="S94" s="102">
        <v>15.578938000000001</v>
      </c>
      <c r="T94" s="52">
        <f t="shared" si="3"/>
        <v>328.96241699999996</v>
      </c>
    </row>
    <row r="95" spans="1:20" x14ac:dyDescent="0.2">
      <c r="A95" s="53"/>
      <c r="B95" s="101">
        <v>90</v>
      </c>
      <c r="C95" s="54">
        <v>1419</v>
      </c>
      <c r="D95" s="101">
        <v>576</v>
      </c>
      <c r="E95" s="101">
        <v>399</v>
      </c>
      <c r="F95" s="101">
        <v>173</v>
      </c>
      <c r="G95" s="55">
        <v>226</v>
      </c>
      <c r="H95" s="54">
        <v>955.24238600000001</v>
      </c>
      <c r="I95" s="101">
        <v>107.34513099999999</v>
      </c>
      <c r="J95" s="101">
        <v>597.15858400000002</v>
      </c>
      <c r="K95" s="101">
        <v>72.217389999999995</v>
      </c>
      <c r="L95" s="55">
        <v>174.521276</v>
      </c>
      <c r="M95" s="101">
        <v>772</v>
      </c>
      <c r="N95" s="101">
        <v>225.268103</v>
      </c>
      <c r="O95" s="102">
        <v>53.081305</v>
      </c>
      <c r="P95" s="102">
        <f t="shared" si="2"/>
        <v>493.65059200000002</v>
      </c>
      <c r="Q95" s="56">
        <v>497.43030099999999</v>
      </c>
      <c r="R95" s="102">
        <v>128.730794</v>
      </c>
      <c r="S95" s="102">
        <v>32.640101999999999</v>
      </c>
      <c r="T95" s="52">
        <f t="shared" si="3"/>
        <v>336.05940499999997</v>
      </c>
    </row>
    <row r="96" spans="1:20" x14ac:dyDescent="0.2">
      <c r="A96" s="53"/>
      <c r="B96" s="101">
        <v>91</v>
      </c>
      <c r="C96" s="54">
        <v>707</v>
      </c>
      <c r="D96" s="101">
        <v>312</v>
      </c>
      <c r="E96" s="101">
        <v>175</v>
      </c>
      <c r="F96" s="101">
        <v>60</v>
      </c>
      <c r="G96" s="55">
        <v>136</v>
      </c>
      <c r="H96" s="54">
        <v>385.00001099999997</v>
      </c>
      <c r="I96" s="101">
        <v>145.00000299999999</v>
      </c>
      <c r="J96" s="101">
        <v>135.00000299999999</v>
      </c>
      <c r="K96" s="101">
        <v>65.000000999999997</v>
      </c>
      <c r="L96" s="55">
        <v>30</v>
      </c>
      <c r="M96" s="101">
        <v>360</v>
      </c>
      <c r="N96" s="101">
        <v>118.62715</v>
      </c>
      <c r="O96" s="102">
        <v>35.651237999999999</v>
      </c>
      <c r="P96" s="102">
        <f t="shared" si="2"/>
        <v>205.72161199999999</v>
      </c>
      <c r="Q96" s="56">
        <v>220.49515600000001</v>
      </c>
      <c r="R96" s="102">
        <v>66.431203999999994</v>
      </c>
      <c r="S96" s="102">
        <v>13.950483999999999</v>
      </c>
      <c r="T96" s="52">
        <f t="shared" si="3"/>
        <v>140.11346800000004</v>
      </c>
    </row>
    <row r="97" spans="1:20" x14ac:dyDescent="0.2">
      <c r="A97" s="51"/>
      <c r="B97" s="101">
        <v>92</v>
      </c>
      <c r="C97" s="54">
        <v>675</v>
      </c>
      <c r="D97" s="101">
        <v>110</v>
      </c>
      <c r="E97" s="101">
        <v>279</v>
      </c>
      <c r="F97" s="101">
        <v>133</v>
      </c>
      <c r="G97" s="55">
        <v>122</v>
      </c>
      <c r="H97" s="54">
        <v>540.49748699999998</v>
      </c>
      <c r="I97" s="101">
        <v>56.136364999999998</v>
      </c>
      <c r="J97" s="101">
        <v>268.11609199999998</v>
      </c>
      <c r="K97" s="101">
        <v>142.76595599999999</v>
      </c>
      <c r="L97" s="55">
        <v>69.479069999999993</v>
      </c>
      <c r="M97" s="101">
        <v>435</v>
      </c>
      <c r="N97" s="101">
        <v>85.637629000000004</v>
      </c>
      <c r="O97" s="102">
        <v>30.673763000000001</v>
      </c>
      <c r="P97" s="102">
        <f t="shared" si="2"/>
        <v>318.68860799999999</v>
      </c>
      <c r="Q97" s="56">
        <v>302.51968099999999</v>
      </c>
      <c r="R97" s="102">
        <v>54.836725999999999</v>
      </c>
      <c r="S97" s="102">
        <v>14.316991</v>
      </c>
      <c r="T97" s="52">
        <f t="shared" si="3"/>
        <v>233.36596399999999</v>
      </c>
    </row>
    <row r="98" spans="1:20" x14ac:dyDescent="0.2">
      <c r="A98" s="53"/>
      <c r="B98" s="101">
        <v>93</v>
      </c>
      <c r="C98" s="54">
        <v>2019</v>
      </c>
      <c r="D98" s="101">
        <v>1566</v>
      </c>
      <c r="E98" s="101">
        <v>109</v>
      </c>
      <c r="F98" s="101">
        <v>230</v>
      </c>
      <c r="G98" s="55">
        <v>91</v>
      </c>
      <c r="H98" s="54">
        <v>914.39946199999997</v>
      </c>
      <c r="I98" s="101">
        <v>452.42673400000001</v>
      </c>
      <c r="J98" s="101">
        <v>25.860949999999999</v>
      </c>
      <c r="K98" s="101">
        <v>207.00399200000001</v>
      </c>
      <c r="L98" s="55">
        <v>220.10779099999999</v>
      </c>
      <c r="M98" s="101">
        <v>769</v>
      </c>
      <c r="N98" s="101">
        <v>521.44999399999995</v>
      </c>
      <c r="O98" s="102">
        <v>16.289867999999998</v>
      </c>
      <c r="P98" s="102">
        <f t="shared" si="2"/>
        <v>231.26013800000004</v>
      </c>
      <c r="Q98" s="56">
        <v>393.16344700000002</v>
      </c>
      <c r="R98" s="102">
        <v>257.47172999999998</v>
      </c>
      <c r="S98" s="102">
        <v>6.3322529999999997</v>
      </c>
      <c r="T98" s="52">
        <f t="shared" si="3"/>
        <v>129.35946400000003</v>
      </c>
    </row>
    <row r="99" spans="1:20" x14ac:dyDescent="0.2">
      <c r="A99" s="53"/>
      <c r="B99" s="101">
        <v>94</v>
      </c>
      <c r="C99" s="54">
        <v>1908</v>
      </c>
      <c r="D99" s="101">
        <v>1454</v>
      </c>
      <c r="E99" s="101">
        <v>77</v>
      </c>
      <c r="F99" s="101">
        <v>220</v>
      </c>
      <c r="G99" s="55">
        <v>117</v>
      </c>
      <c r="H99" s="54">
        <v>916.52591299999995</v>
      </c>
      <c r="I99" s="101">
        <v>377.90310299999999</v>
      </c>
      <c r="J99" s="101">
        <v>17.668462999999999</v>
      </c>
      <c r="K99" s="101">
        <v>245.06212400000001</v>
      </c>
      <c r="L99" s="55">
        <v>244.892225</v>
      </c>
      <c r="M99" s="101">
        <v>692</v>
      </c>
      <c r="N99" s="101">
        <v>467.05207000000001</v>
      </c>
      <c r="O99" s="102">
        <v>13.710132</v>
      </c>
      <c r="P99" s="102">
        <f t="shared" si="2"/>
        <v>211.237798</v>
      </c>
      <c r="Q99" s="56">
        <v>356.83655299999998</v>
      </c>
      <c r="R99" s="102">
        <v>233.43976799999999</v>
      </c>
      <c r="S99" s="102">
        <v>5.6677470000000003</v>
      </c>
      <c r="T99" s="52">
        <f t="shared" si="3"/>
        <v>117.72903799999999</v>
      </c>
    </row>
    <row r="100" spans="1:20" x14ac:dyDescent="0.2">
      <c r="A100" s="53"/>
      <c r="B100" s="101">
        <v>95</v>
      </c>
      <c r="C100" s="54">
        <v>1488</v>
      </c>
      <c r="D100" s="101">
        <v>954</v>
      </c>
      <c r="E100" s="101">
        <v>174</v>
      </c>
      <c r="F100" s="101">
        <v>152</v>
      </c>
      <c r="G100" s="55">
        <v>190</v>
      </c>
      <c r="H100" s="54">
        <v>852.20340999999996</v>
      </c>
      <c r="I100" s="101">
        <v>533.98119499999996</v>
      </c>
      <c r="J100" s="101">
        <v>66.363635000000002</v>
      </c>
      <c r="K100" s="101">
        <v>132.99065200000001</v>
      </c>
      <c r="L100" s="55">
        <v>118.867925</v>
      </c>
      <c r="M100" s="101">
        <v>606</v>
      </c>
      <c r="N100" s="101">
        <v>280.26272799999998</v>
      </c>
      <c r="O100" s="102">
        <v>26.347826000000001</v>
      </c>
      <c r="P100" s="102">
        <f t="shared" si="2"/>
        <v>299.38944600000002</v>
      </c>
      <c r="Q100" s="56">
        <v>348.37681199999997</v>
      </c>
      <c r="R100" s="102">
        <v>146.649102</v>
      </c>
      <c r="S100" s="102">
        <v>15.223188</v>
      </c>
      <c r="T100" s="52">
        <f t="shared" si="3"/>
        <v>186.50452199999998</v>
      </c>
    </row>
    <row r="101" spans="1:20" x14ac:dyDescent="0.2">
      <c r="A101" s="53"/>
      <c r="B101" s="101">
        <v>96</v>
      </c>
      <c r="C101" s="54">
        <v>1688</v>
      </c>
      <c r="D101" s="101">
        <v>1071</v>
      </c>
      <c r="E101" s="101">
        <v>168</v>
      </c>
      <c r="F101" s="101">
        <v>199</v>
      </c>
      <c r="G101" s="55">
        <v>206</v>
      </c>
      <c r="H101" s="54">
        <v>832.64272800000003</v>
      </c>
      <c r="I101" s="101">
        <v>337.06617699999998</v>
      </c>
      <c r="J101" s="101">
        <v>189.819931</v>
      </c>
      <c r="K101" s="101">
        <v>72.250928999999999</v>
      </c>
      <c r="L101" s="55">
        <v>193.50568899999999</v>
      </c>
      <c r="M101" s="101">
        <v>627</v>
      </c>
      <c r="N101" s="101">
        <v>324.71707700000002</v>
      </c>
      <c r="O101" s="102">
        <v>42.060468999999998</v>
      </c>
      <c r="P101" s="102">
        <f t="shared" si="2"/>
        <v>260.22245399999997</v>
      </c>
      <c r="Q101" s="56">
        <v>360.158613</v>
      </c>
      <c r="R101" s="102">
        <v>182.12143599999999</v>
      </c>
      <c r="S101" s="102">
        <v>18.846594</v>
      </c>
      <c r="T101" s="52">
        <f t="shared" si="3"/>
        <v>159.190583</v>
      </c>
    </row>
    <row r="102" spans="1:20" x14ac:dyDescent="0.2">
      <c r="A102" s="53"/>
      <c r="B102" s="101">
        <v>97</v>
      </c>
      <c r="C102" s="54">
        <v>1134</v>
      </c>
      <c r="D102" s="101">
        <v>800</v>
      </c>
      <c r="E102" s="101">
        <v>126</v>
      </c>
      <c r="F102" s="101">
        <v>64</v>
      </c>
      <c r="G102" s="55">
        <v>100</v>
      </c>
      <c r="H102" s="54">
        <v>472.10808800000001</v>
      </c>
      <c r="I102" s="101">
        <v>248.372784</v>
      </c>
      <c r="J102" s="101">
        <v>139.967322</v>
      </c>
      <c r="K102" s="101">
        <v>59.024391000000001</v>
      </c>
      <c r="L102" s="55">
        <v>14.743589999999999</v>
      </c>
      <c r="M102" s="101">
        <v>435</v>
      </c>
      <c r="N102" s="101">
        <v>229.21243200000001</v>
      </c>
      <c r="O102" s="102">
        <v>29.011586999999999</v>
      </c>
      <c r="P102" s="102">
        <f t="shared" si="2"/>
        <v>176.775981</v>
      </c>
      <c r="Q102" s="56">
        <v>246.64518799999999</v>
      </c>
      <c r="R102" s="102">
        <v>128.06627599999999</v>
      </c>
      <c r="S102" s="102">
        <v>12.592415000000001</v>
      </c>
      <c r="T102" s="52">
        <f t="shared" si="3"/>
        <v>105.986497</v>
      </c>
    </row>
    <row r="103" spans="1:20" x14ac:dyDescent="0.2">
      <c r="A103" s="53"/>
      <c r="B103" s="101">
        <v>98</v>
      </c>
      <c r="C103" s="54">
        <v>1528</v>
      </c>
      <c r="D103" s="101">
        <v>698</v>
      </c>
      <c r="E103" s="101">
        <v>345</v>
      </c>
      <c r="F103" s="101">
        <v>198</v>
      </c>
      <c r="G103" s="55">
        <v>207</v>
      </c>
      <c r="H103" s="54">
        <v>1072.7965859999999</v>
      </c>
      <c r="I103" s="101">
        <v>276.01881600000002</v>
      </c>
      <c r="J103" s="101">
        <v>233.63636399999999</v>
      </c>
      <c r="K103" s="101">
        <v>227.009345</v>
      </c>
      <c r="L103" s="55">
        <v>156.13207600000001</v>
      </c>
      <c r="M103" s="101">
        <v>724</v>
      </c>
      <c r="N103" s="101">
        <v>229.365916</v>
      </c>
      <c r="O103" s="102">
        <v>64.486908</v>
      </c>
      <c r="P103" s="102">
        <f t="shared" si="2"/>
        <v>430.14717600000006</v>
      </c>
      <c r="Q103" s="56">
        <v>480.92332199999998</v>
      </c>
      <c r="R103" s="102">
        <v>129.218523</v>
      </c>
      <c r="S103" s="102">
        <v>37.016917999999997</v>
      </c>
      <c r="T103" s="52">
        <f t="shared" si="3"/>
        <v>314.687881</v>
      </c>
    </row>
    <row r="104" spans="1:20" x14ac:dyDescent="0.2">
      <c r="A104" s="51"/>
      <c r="B104" s="101">
        <v>99</v>
      </c>
      <c r="C104" s="54">
        <v>1103</v>
      </c>
      <c r="D104" s="101">
        <v>542</v>
      </c>
      <c r="E104" s="101">
        <v>204</v>
      </c>
      <c r="F104" s="101">
        <v>139</v>
      </c>
      <c r="G104" s="55">
        <v>183</v>
      </c>
      <c r="H104" s="54">
        <v>726.91992000000005</v>
      </c>
      <c r="I104" s="101">
        <v>168.259266</v>
      </c>
      <c r="J104" s="101">
        <v>173.055892</v>
      </c>
      <c r="K104" s="101">
        <v>108.602728</v>
      </c>
      <c r="L104" s="55">
        <v>262.00203099999999</v>
      </c>
      <c r="M104" s="101">
        <v>516</v>
      </c>
      <c r="N104" s="101">
        <v>210.7671</v>
      </c>
      <c r="O104" s="102">
        <v>46.229376000000002</v>
      </c>
      <c r="P104" s="102">
        <f t="shared" si="2"/>
        <v>259.00352399999997</v>
      </c>
      <c r="Q104" s="56">
        <v>296.07739400000003</v>
      </c>
      <c r="R104" s="102">
        <v>109.76793600000001</v>
      </c>
      <c r="S104" s="102">
        <v>20.98143</v>
      </c>
      <c r="T104" s="52">
        <f t="shared" si="3"/>
        <v>165.32802800000002</v>
      </c>
    </row>
    <row r="105" spans="1:20" x14ac:dyDescent="0.2">
      <c r="A105" s="53"/>
      <c r="B105" s="101">
        <v>100</v>
      </c>
      <c r="C105" s="54">
        <v>412</v>
      </c>
      <c r="D105" s="101">
        <v>196</v>
      </c>
      <c r="E105" s="101">
        <v>77</v>
      </c>
      <c r="F105" s="101">
        <v>43</v>
      </c>
      <c r="G105" s="55">
        <v>87</v>
      </c>
      <c r="H105" s="54">
        <v>197.17033699999999</v>
      </c>
      <c r="I105" s="101">
        <v>6.3017750000000001</v>
      </c>
      <c r="J105" s="101">
        <v>72.156863999999999</v>
      </c>
      <c r="K105" s="101">
        <v>75.121949999999998</v>
      </c>
      <c r="L105" s="55">
        <v>43.589744000000003</v>
      </c>
      <c r="M105" s="101">
        <v>201</v>
      </c>
      <c r="N105" s="101">
        <v>87.734440000000006</v>
      </c>
      <c r="O105" s="102">
        <v>17.954756</v>
      </c>
      <c r="P105" s="102">
        <f t="shared" si="2"/>
        <v>95.31080399999999</v>
      </c>
      <c r="Q105" s="56">
        <v>109.827146</v>
      </c>
      <c r="R105" s="102">
        <v>44.905496999999997</v>
      </c>
      <c r="S105" s="102">
        <v>7.4617170000000002</v>
      </c>
      <c r="T105" s="52">
        <f t="shared" si="3"/>
        <v>57.459932000000002</v>
      </c>
    </row>
    <row r="106" spans="1:20" x14ac:dyDescent="0.2">
      <c r="A106" s="53"/>
      <c r="B106" s="101">
        <v>101</v>
      </c>
      <c r="C106" s="54">
        <v>855</v>
      </c>
      <c r="D106" s="101">
        <v>391</v>
      </c>
      <c r="E106" s="101">
        <v>203</v>
      </c>
      <c r="F106" s="101">
        <v>87</v>
      </c>
      <c r="G106" s="55">
        <v>141</v>
      </c>
      <c r="H106" s="54">
        <v>620.875991</v>
      </c>
      <c r="I106" s="101">
        <v>283.27586700000001</v>
      </c>
      <c r="J106" s="101">
        <v>178.783784</v>
      </c>
      <c r="K106" s="101">
        <v>35.393259</v>
      </c>
      <c r="L106" s="55">
        <v>119.423081</v>
      </c>
      <c r="M106" s="101">
        <v>393</v>
      </c>
      <c r="N106" s="101">
        <v>129.501305</v>
      </c>
      <c r="O106" s="102">
        <v>38.919268000000002</v>
      </c>
      <c r="P106" s="102">
        <f t="shared" si="2"/>
        <v>224.57942700000001</v>
      </c>
      <c r="Q106" s="56">
        <v>240.707212</v>
      </c>
      <c r="R106" s="102">
        <v>72.520730999999998</v>
      </c>
      <c r="S106" s="102">
        <v>15.229279</v>
      </c>
      <c r="T106" s="52">
        <f t="shared" si="3"/>
        <v>152.95720200000002</v>
      </c>
    </row>
    <row r="107" spans="1:20" x14ac:dyDescent="0.2">
      <c r="A107" s="53"/>
      <c r="B107" s="104">
        <v>102</v>
      </c>
      <c r="C107" s="103">
        <v>544</v>
      </c>
      <c r="D107" s="104">
        <v>121</v>
      </c>
      <c r="E107" s="104">
        <v>206</v>
      </c>
      <c r="F107" s="104">
        <v>66</v>
      </c>
      <c r="G107" s="107">
        <v>135</v>
      </c>
      <c r="H107" s="103">
        <v>423.04218600000002</v>
      </c>
      <c r="I107" s="104">
        <v>61.814912</v>
      </c>
      <c r="J107" s="104">
        <v>204.58756199999999</v>
      </c>
      <c r="K107" s="104">
        <v>73.317428000000007</v>
      </c>
      <c r="L107" s="107">
        <v>76.822288</v>
      </c>
      <c r="M107" s="104">
        <v>329</v>
      </c>
      <c r="N107" s="104">
        <v>64.855670000000003</v>
      </c>
      <c r="O107" s="105">
        <v>23.197195000000001</v>
      </c>
      <c r="P107" s="105">
        <f t="shared" si="2"/>
        <v>240.94713499999997</v>
      </c>
      <c r="Q107" s="108">
        <v>228.69848300000001</v>
      </c>
      <c r="R107" s="105">
        <v>41.515469000000003</v>
      </c>
      <c r="S107" s="105">
        <v>10.79753</v>
      </c>
      <c r="T107" s="106">
        <f t="shared" si="3"/>
        <v>176.38548400000002</v>
      </c>
    </row>
    <row r="109" spans="1:20" x14ac:dyDescent="0.2">
      <c r="B109" s="40"/>
      <c r="C109" s="40">
        <f>SUM(C6:C108)</f>
        <v>103701</v>
      </c>
      <c r="D109" s="40">
        <f>SUM(D6:D108)</f>
        <v>40921</v>
      </c>
      <c r="E109" s="40">
        <f>SUM(E6:E108)</f>
        <v>17769</v>
      </c>
      <c r="F109" s="40">
        <f>SUM(F6:F108)</f>
        <v>27543</v>
      </c>
      <c r="G109" s="40">
        <f>SUM(G6:G108)</f>
        <v>14526</v>
      </c>
      <c r="H109" s="40">
        <f>SUM(H6:H108)</f>
        <v>62532.219909000014</v>
      </c>
      <c r="I109" s="40">
        <f>SUM(I6:I108)</f>
        <v>15069.683472000001</v>
      </c>
      <c r="J109" s="40">
        <f>SUM(J6:J108)</f>
        <v>16243.828379</v>
      </c>
      <c r="K109" s="40">
        <f>SUM(K6:K108)</f>
        <v>18279.790307000007</v>
      </c>
      <c r="L109" s="40">
        <f>SUM(L6:L108)</f>
        <v>11128.156756000002</v>
      </c>
      <c r="M109" s="40">
        <f>SUM(M6:M108)</f>
        <v>50881.999997999999</v>
      </c>
      <c r="N109" s="40">
        <f>SUM(N6:N108)</f>
        <v>13189.987165000002</v>
      </c>
      <c r="O109" s="40">
        <f>SUM(O6:O108)</f>
        <v>3425.1965500000006</v>
      </c>
      <c r="P109" s="40">
        <f>SUM(P6:P108)</f>
        <v>34266.816283000015</v>
      </c>
      <c r="Q109" s="40">
        <f>SUM(Q6:Q108)</f>
        <v>30510.810448999997</v>
      </c>
      <c r="R109" s="40">
        <f>SUM(R6:R108)</f>
        <v>6803.5840730000027</v>
      </c>
      <c r="S109" s="40">
        <f>SUM(S6:S108)</f>
        <v>1900.8632279999999</v>
      </c>
      <c r="T109" s="40">
        <f>SUM(T6:T108)</f>
        <v>21806.363148000008</v>
      </c>
    </row>
  </sheetData>
  <sheetProtection sheet="1" objects="1" scenarios="1" selectLockedCells="1"/>
  <protectedRanges>
    <protectedRange sqref="A6:A107" name="Range1"/>
  </protectedRanges>
  <mergeCells count="5">
    <mergeCell ref="Q4:T4"/>
    <mergeCell ref="A1:R1"/>
    <mergeCell ref="C4:G4"/>
    <mergeCell ref="H4:L4"/>
    <mergeCell ref="M4:P4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zoomScaleNormal="100" workbookViewId="0">
      <selection activeCell="A3" sqref="A3:H4"/>
    </sheetView>
  </sheetViews>
  <sheetFormatPr defaultColWidth="9.140625" defaultRowHeight="12.75" x14ac:dyDescent="0.2"/>
  <cols>
    <col min="1" max="1" width="11.5703125" style="45" customWidth="1"/>
    <col min="2" max="2" width="13.7109375" style="45" customWidth="1"/>
    <col min="3" max="4" width="6.28515625" style="45" bestFit="1" customWidth="1"/>
    <col min="5" max="8" width="6.28515625" style="45" customWidth="1"/>
    <col min="9" max="9" width="13.5703125" style="45" bestFit="1" customWidth="1"/>
    <col min="10" max="10" width="6.28515625" style="45" customWidth="1"/>
    <col min="11" max="11" width="10.140625" style="45" bestFit="1" customWidth="1"/>
    <col min="12" max="12" width="8" style="45" bestFit="1" customWidth="1"/>
    <col min="13" max="16" width="8" style="45" customWidth="1"/>
    <col min="17" max="17" width="13.5703125" style="45" bestFit="1" customWidth="1"/>
    <col min="18" max="19" width="8" style="45" bestFit="1" customWidth="1"/>
    <col min="20" max="20" width="8" style="45" customWidth="1"/>
    <col min="21" max="21" width="10.140625" style="45" bestFit="1" customWidth="1"/>
    <col min="22" max="22" width="6.42578125" style="45" bestFit="1" customWidth="1"/>
    <col min="23" max="23" width="9.140625" style="45" bestFit="1" customWidth="1"/>
    <col min="24" max="24" width="7.42578125" style="45" bestFit="1" customWidth="1"/>
    <col min="25" max="25" width="6.85546875" style="45" bestFit="1" customWidth="1"/>
    <col min="26" max="26" width="5.42578125" style="45" bestFit="1" customWidth="1"/>
    <col min="27" max="16384" width="9.140625" style="45"/>
  </cols>
  <sheetData>
    <row r="1" spans="1:20" s="48" customFormat="1" ht="15" x14ac:dyDescent="0.25">
      <c r="A1" s="47" t="s">
        <v>28</v>
      </c>
      <c r="B1" s="47"/>
      <c r="H1" s="49" t="s">
        <v>29</v>
      </c>
      <c r="I1" s="68">
        <v>17284</v>
      </c>
    </row>
    <row r="2" spans="1:20" s="48" customFormat="1" ht="15" x14ac:dyDescent="0.25">
      <c r="A2" s="47" t="s">
        <v>46</v>
      </c>
      <c r="B2" s="47"/>
    </row>
    <row r="3" spans="1:20" s="48" customFormat="1" ht="15" x14ac:dyDescent="0.25">
      <c r="A3" s="90" t="s">
        <v>30</v>
      </c>
      <c r="B3" s="90"/>
      <c r="C3" s="90"/>
      <c r="D3" s="90"/>
      <c r="E3" s="90"/>
      <c r="F3" s="90"/>
      <c r="G3" s="90"/>
      <c r="H3" s="90"/>
    </row>
    <row r="4" spans="1:20" s="48" customFormat="1" ht="15" x14ac:dyDescent="0.25">
      <c r="A4" s="90"/>
      <c r="B4" s="90"/>
      <c r="C4" s="90"/>
      <c r="D4" s="90"/>
      <c r="E4" s="90"/>
      <c r="F4" s="90"/>
      <c r="G4" s="90"/>
      <c r="H4" s="90"/>
    </row>
    <row r="5" spans="1:20" ht="13.5" thickBot="1" x14ac:dyDescent="0.25">
      <c r="A5" s="46"/>
      <c r="B5" s="46"/>
      <c r="C5" s="46"/>
      <c r="D5" s="46"/>
      <c r="E5" s="46"/>
      <c r="F5" s="46"/>
      <c r="G5" s="46"/>
      <c r="H5" s="46"/>
    </row>
    <row r="6" spans="1:20" ht="13.5" thickBot="1" x14ac:dyDescent="0.25">
      <c r="C6" s="65" t="s">
        <v>33</v>
      </c>
      <c r="D6" s="66"/>
      <c r="E6" s="66"/>
      <c r="F6" s="66"/>
      <c r="G6" s="66"/>
      <c r="H6" s="66"/>
      <c r="I6" s="66"/>
      <c r="J6" s="67"/>
      <c r="K6" s="87" t="s">
        <v>34</v>
      </c>
      <c r="L6" s="88"/>
      <c r="M6" s="88"/>
      <c r="N6" s="88"/>
      <c r="O6" s="88"/>
      <c r="P6" s="88"/>
      <c r="Q6" s="88"/>
      <c r="R6" s="89"/>
    </row>
    <row r="7" spans="1:20" ht="13.5" thickBot="1" x14ac:dyDescent="0.25">
      <c r="A7" s="6" t="s">
        <v>36</v>
      </c>
      <c r="B7" s="6" t="s">
        <v>37</v>
      </c>
      <c r="C7" s="28">
        <v>1</v>
      </c>
      <c r="D7" s="29">
        <v>2</v>
      </c>
      <c r="E7" s="29">
        <v>3</v>
      </c>
      <c r="F7" s="29">
        <v>4</v>
      </c>
      <c r="G7" s="29">
        <v>5</v>
      </c>
      <c r="H7" s="29">
        <v>6</v>
      </c>
      <c r="I7" s="30" t="s">
        <v>35</v>
      </c>
      <c r="J7" s="30" t="s">
        <v>0</v>
      </c>
      <c r="K7" s="28">
        <f>C7</f>
        <v>1</v>
      </c>
      <c r="L7" s="29">
        <f>D7</f>
        <v>2</v>
      </c>
      <c r="M7" s="29">
        <f t="shared" ref="M7:P7" si="0">E7</f>
        <v>3</v>
      </c>
      <c r="N7" s="29">
        <f t="shared" si="0"/>
        <v>4</v>
      </c>
      <c r="O7" s="29">
        <f t="shared" si="0"/>
        <v>5</v>
      </c>
      <c r="P7" s="29">
        <f t="shared" si="0"/>
        <v>6</v>
      </c>
      <c r="Q7" s="30" t="s">
        <v>35</v>
      </c>
      <c r="R7" s="30" t="s">
        <v>0</v>
      </c>
    </row>
    <row r="8" spans="1:20" ht="12.75" customHeight="1" x14ac:dyDescent="0.2">
      <c r="A8" s="94" t="s">
        <v>22</v>
      </c>
      <c r="B8" s="31" t="s">
        <v>38</v>
      </c>
      <c r="C8" s="8">
        <f>SUMIF(asignación!$A$6:$A$107,"=1",asignación!$C$6:$C$107)</f>
        <v>0</v>
      </c>
      <c r="D8" s="9">
        <f>SUMIF(asignación!$A$6:$A$107,"=2",asignación!$C$6:$C$107)</f>
        <v>0</v>
      </c>
      <c r="E8" s="9">
        <f>SUMIF(asignación!$A$6:$A$107,"=3",asignación!$C$6:$C$107)</f>
        <v>0</v>
      </c>
      <c r="F8" s="9">
        <f>SUMIF(asignación!$A$6:$A$107,"=4",asignación!$C$6:$C$107)</f>
        <v>0</v>
      </c>
      <c r="G8" s="9">
        <f>SUMIF(asignación!$A$6:$A$107,"=5",asignación!$C$6:$C$107)</f>
        <v>0</v>
      </c>
      <c r="H8" s="9">
        <f>SUMIF(asignación!$A$6:$A$107,"=6",asignación!$C$6:$C$107)</f>
        <v>0</v>
      </c>
      <c r="I8" s="10">
        <f>J8-SUM(C8:H8)</f>
        <v>103701</v>
      </c>
      <c r="J8" s="10">
        <f>asignación!C109</f>
        <v>103701</v>
      </c>
      <c r="K8" s="11"/>
      <c r="L8" s="12"/>
      <c r="M8" s="12"/>
      <c r="N8" s="12"/>
      <c r="O8" s="12"/>
      <c r="P8" s="12"/>
      <c r="Q8" s="42"/>
      <c r="R8" s="13"/>
      <c r="T8" s="7"/>
    </row>
    <row r="9" spans="1:20" ht="25.5" x14ac:dyDescent="0.2">
      <c r="A9" s="95"/>
      <c r="B9" s="32" t="s">
        <v>39</v>
      </c>
      <c r="C9" s="14">
        <f>C8-$I$1</f>
        <v>-17284</v>
      </c>
      <c r="D9" s="15">
        <f>D8-$I$1</f>
        <v>-17284</v>
      </c>
      <c r="E9" s="15">
        <f>E8-$I$1</f>
        <v>-17284</v>
      </c>
      <c r="F9" s="15">
        <f t="shared" ref="F9:H9" si="1">F8-$I$1</f>
        <v>-17284</v>
      </c>
      <c r="G9" s="15">
        <f t="shared" si="1"/>
        <v>-17284</v>
      </c>
      <c r="H9" s="15">
        <f t="shared" si="1"/>
        <v>-17284</v>
      </c>
      <c r="I9" s="16"/>
      <c r="J9" s="16">
        <f>MAX(C9:H9)-MIN(C9:H9)</f>
        <v>0</v>
      </c>
      <c r="K9" s="70">
        <f>C9/$I$1</f>
        <v>-1</v>
      </c>
      <c r="L9" s="71">
        <f>D9/$I$1</f>
        <v>-1</v>
      </c>
      <c r="M9" s="71">
        <f t="shared" ref="M9:P9" si="2">E9/$I$1</f>
        <v>-1</v>
      </c>
      <c r="N9" s="71">
        <f t="shared" si="2"/>
        <v>-1</v>
      </c>
      <c r="O9" s="71">
        <f t="shared" si="2"/>
        <v>-1</v>
      </c>
      <c r="P9" s="71">
        <f t="shared" si="2"/>
        <v>-1</v>
      </c>
      <c r="Q9" s="43"/>
      <c r="R9" s="27">
        <f>J9/$I$1</f>
        <v>0</v>
      </c>
      <c r="T9" s="7"/>
    </row>
    <row r="10" spans="1:20" x14ac:dyDescent="0.2">
      <c r="A10" s="95"/>
      <c r="B10" s="33" t="s">
        <v>40</v>
      </c>
      <c r="C10" s="14">
        <f>SUMIF(asignación!$A$6:$A$107,"=1",asignación!$D$6:$D$107)</f>
        <v>0</v>
      </c>
      <c r="D10" s="15">
        <f>SUMIF(asignación!$A$6:$A$107,"=2",asignación!$D$6:$D$107)</f>
        <v>0</v>
      </c>
      <c r="E10" s="15">
        <f>SUMIF(asignación!$A$6:$A$107,"=3",asignación!$D$6:$D$107)</f>
        <v>0</v>
      </c>
      <c r="F10" s="15">
        <f>SUMIF(asignación!$A$6:$A$107,"=4",asignación!$D$6:$D$107)</f>
        <v>0</v>
      </c>
      <c r="G10" s="15">
        <f>SUMIF(asignación!$A$6:$A$107,"=5",asignación!$D$6:$D$107)</f>
        <v>0</v>
      </c>
      <c r="H10" s="15">
        <f>SUMIF(asignación!$A$6:$A$107,"=6",asignación!$D$6:$D$107)</f>
        <v>0</v>
      </c>
      <c r="I10" s="16">
        <f>J10-SUM(C10:H10)</f>
        <v>40921</v>
      </c>
      <c r="J10" s="16">
        <v>40921</v>
      </c>
      <c r="K10" s="17" t="e">
        <f t="shared" ref="K10:L13" si="3">C10/C$8</f>
        <v>#DIV/0!</v>
      </c>
      <c r="L10" s="18" t="e">
        <f t="shared" si="3"/>
        <v>#DIV/0!</v>
      </c>
      <c r="M10" s="18" t="e">
        <f t="shared" ref="M10:M13" si="4">E10/E$8</f>
        <v>#DIV/0!</v>
      </c>
      <c r="N10" s="18" t="e">
        <f t="shared" ref="N10:N13" si="5">F10/F$8</f>
        <v>#DIV/0!</v>
      </c>
      <c r="O10" s="18" t="e">
        <f t="shared" ref="O10:O13" si="6">G10/G$8</f>
        <v>#DIV/0!</v>
      </c>
      <c r="P10" s="18" t="e">
        <f t="shared" ref="P10:P13" si="7">H10/H$8</f>
        <v>#DIV/0!</v>
      </c>
      <c r="Q10" s="43">
        <f>IF(I10&gt;0,I10/I$8,"")</f>
        <v>0.39460564507574664</v>
      </c>
      <c r="R10" s="19">
        <f>J10/J$8</f>
        <v>0.39460564507574664</v>
      </c>
      <c r="T10" s="7"/>
    </row>
    <row r="11" spans="1:20" x14ac:dyDescent="0.2">
      <c r="A11" s="95"/>
      <c r="B11" s="33" t="s">
        <v>41</v>
      </c>
      <c r="C11" s="14">
        <f>SUMIF(asignación!$A$6:$A$107,"=1",asignación!$E$6:$E$107)</f>
        <v>0</v>
      </c>
      <c r="D11" s="15">
        <f>SUMIF(asignación!$A$6:$A$107,"=2",asignación!$E$6:$E$107)</f>
        <v>0</v>
      </c>
      <c r="E11" s="15">
        <f>SUMIF(asignación!$A$6:$A$107,"=3",asignación!$E$6:$E$107)</f>
        <v>0</v>
      </c>
      <c r="F11" s="15">
        <f>SUMIF(asignación!$A$6:$A$107,"=4",asignación!$E$6:$E$107)</f>
        <v>0</v>
      </c>
      <c r="G11" s="15">
        <f>SUMIF(asignación!$A$6:$A$107,"=5",asignación!$E$6:$E$107)</f>
        <v>0</v>
      </c>
      <c r="H11" s="15">
        <f>SUMIF(asignación!$A$6:$A$107,"=6",asignación!$E$6:$E$107)</f>
        <v>0</v>
      </c>
      <c r="I11" s="16">
        <f>J11-SUM(C11:H11)</f>
        <v>17769</v>
      </c>
      <c r="J11" s="16">
        <v>17769</v>
      </c>
      <c r="K11" s="17" t="e">
        <f t="shared" si="3"/>
        <v>#DIV/0!</v>
      </c>
      <c r="L11" s="18" t="e">
        <f t="shared" si="3"/>
        <v>#DIV/0!</v>
      </c>
      <c r="M11" s="18" t="e">
        <f t="shared" si="4"/>
        <v>#DIV/0!</v>
      </c>
      <c r="N11" s="18" t="e">
        <f t="shared" si="5"/>
        <v>#DIV/0!</v>
      </c>
      <c r="O11" s="18" t="e">
        <f t="shared" si="6"/>
        <v>#DIV/0!</v>
      </c>
      <c r="P11" s="18" t="e">
        <f t="shared" si="7"/>
        <v>#DIV/0!</v>
      </c>
      <c r="Q11" s="43">
        <f>IF(I11&gt;0,I11/I$8,"")</f>
        <v>0.17134839586889231</v>
      </c>
      <c r="R11" s="19">
        <f>J11/J$8</f>
        <v>0.17134839586889231</v>
      </c>
      <c r="T11" s="7"/>
    </row>
    <row r="12" spans="1:20" x14ac:dyDescent="0.2">
      <c r="A12" s="95"/>
      <c r="B12" s="33" t="s">
        <v>42</v>
      </c>
      <c r="C12" s="14">
        <f>SUMIF(asignación!$A$6:$A$107,"=1",asignación!$F$6:$F$107)</f>
        <v>0</v>
      </c>
      <c r="D12" s="15">
        <f>SUMIF(asignación!$A$6:$A$107,"=2",asignación!$F$6:$F$107)</f>
        <v>0</v>
      </c>
      <c r="E12" s="15">
        <f>SUMIF(asignación!$A$6:$A$107,"=3",asignación!$F$6:$F$107)</f>
        <v>0</v>
      </c>
      <c r="F12" s="15">
        <f>SUMIF(asignación!$A$6:$A$107,"=4",asignación!$F$6:$F$107)</f>
        <v>0</v>
      </c>
      <c r="G12" s="15">
        <f>SUMIF(asignación!$A$6:$A$107,"=5",asignación!$F$6:$F$107)</f>
        <v>0</v>
      </c>
      <c r="H12" s="15">
        <f>SUMIF(asignación!$A$6:$A$107,"=6",asignación!$F$6:$F$107)</f>
        <v>0</v>
      </c>
      <c r="I12" s="16">
        <f>J12-SUM(C12:H12)</f>
        <v>27543</v>
      </c>
      <c r="J12" s="16">
        <v>27543</v>
      </c>
      <c r="K12" s="17" t="e">
        <f t="shared" si="3"/>
        <v>#DIV/0!</v>
      </c>
      <c r="L12" s="18" t="e">
        <f t="shared" si="3"/>
        <v>#DIV/0!</v>
      </c>
      <c r="M12" s="18" t="e">
        <f t="shared" si="4"/>
        <v>#DIV/0!</v>
      </c>
      <c r="N12" s="18" t="e">
        <f t="shared" si="5"/>
        <v>#DIV/0!</v>
      </c>
      <c r="O12" s="18" t="e">
        <f t="shared" si="6"/>
        <v>#DIV/0!</v>
      </c>
      <c r="P12" s="18" t="e">
        <f t="shared" si="7"/>
        <v>#DIV/0!</v>
      </c>
      <c r="Q12" s="43">
        <f>IF(I12&gt;0,I12/I$8,"")</f>
        <v>0.26560013886076317</v>
      </c>
      <c r="R12" s="19">
        <f>J12/J$8</f>
        <v>0.26560013886076317</v>
      </c>
      <c r="T12" s="7"/>
    </row>
    <row r="13" spans="1:20" ht="13.5" thickBot="1" x14ac:dyDescent="0.25">
      <c r="A13" s="96"/>
      <c r="B13" s="69" t="s">
        <v>27</v>
      </c>
      <c r="C13" s="14">
        <f>SUMIF(asignación!$A$6:$A$107,"=1",asignación!$G$6:$G$107)</f>
        <v>0</v>
      </c>
      <c r="D13" s="15">
        <f>SUMIF(asignación!$A$6:$A$107,"=2",asignación!$G$6:$G$107)</f>
        <v>0</v>
      </c>
      <c r="E13" s="15">
        <f>SUMIF(asignación!$A$6:$A$107,"=3",asignación!$G$6:$G$107)</f>
        <v>0</v>
      </c>
      <c r="F13" s="15">
        <f>SUMIF(asignación!$A$6:$A$107,"=4",asignación!$G$6:$G$107)</f>
        <v>0</v>
      </c>
      <c r="G13" s="15">
        <f>SUMIF(asignación!$A$6:$A$107,"=5",asignación!$G$6:$G$107)</f>
        <v>0</v>
      </c>
      <c r="H13" s="15">
        <f>SUMIF(asignación!$A$6:$A$107,"=6",asignación!$G$6:$G$107)</f>
        <v>0</v>
      </c>
      <c r="I13" s="16">
        <f>J13-SUM(C13:H13)</f>
        <v>14526</v>
      </c>
      <c r="J13" s="16">
        <v>14526</v>
      </c>
      <c r="K13" s="17" t="e">
        <f t="shared" si="3"/>
        <v>#DIV/0!</v>
      </c>
      <c r="L13" s="18" t="e">
        <f t="shared" si="3"/>
        <v>#DIV/0!</v>
      </c>
      <c r="M13" s="18" t="e">
        <f t="shared" si="4"/>
        <v>#DIV/0!</v>
      </c>
      <c r="N13" s="18" t="e">
        <f t="shared" si="5"/>
        <v>#DIV/0!</v>
      </c>
      <c r="O13" s="18" t="e">
        <f t="shared" si="6"/>
        <v>#DIV/0!</v>
      </c>
      <c r="P13" s="18" t="e">
        <f t="shared" si="7"/>
        <v>#DIV/0!</v>
      </c>
      <c r="Q13" s="35">
        <f>IF(I13&gt;0,I13/I$8,"")</f>
        <v>0.14007579483322244</v>
      </c>
      <c r="R13" s="19">
        <f>J13/J$8</f>
        <v>0.14007579483322244</v>
      </c>
      <c r="T13" s="7"/>
    </row>
    <row r="14" spans="1:20" ht="12.75" customHeight="1" x14ac:dyDescent="0.2">
      <c r="A14" s="92" t="s">
        <v>23</v>
      </c>
      <c r="B14" s="31" t="s">
        <v>43</v>
      </c>
      <c r="C14" s="8">
        <f>SUMIF(asignación!$A$6:$A$107,"=1",asignación!$H$6:$H$107)</f>
        <v>0</v>
      </c>
      <c r="D14" s="9">
        <f>SUMIF(asignación!$A$6:$A$107,"=2",asignación!$H$6:$H$107)</f>
        <v>0</v>
      </c>
      <c r="E14" s="9">
        <f>SUMIF(asignación!$A$6:$A$107,"=3",asignación!$H$6:$H$107)</f>
        <v>0</v>
      </c>
      <c r="F14" s="9">
        <f>SUMIF(asignación!$A$6:$A$107,"=4",asignación!$H$6:$H$107)</f>
        <v>0</v>
      </c>
      <c r="G14" s="9">
        <f>SUMIF(asignación!$A$6:$A$107,"=5",asignación!$H$6:$H$107)</f>
        <v>0</v>
      </c>
      <c r="H14" s="9">
        <f>SUMIF(asignación!$A$6:$A$107,"=6",asignación!$H$6:$H$107)</f>
        <v>0</v>
      </c>
      <c r="I14" s="10">
        <f>J14-SUM(C14:H14)</f>
        <v>62532.219909000014</v>
      </c>
      <c r="J14" s="10">
        <v>62532.219909000014</v>
      </c>
      <c r="K14" s="11"/>
      <c r="L14" s="12"/>
      <c r="M14" s="12"/>
      <c r="N14" s="12"/>
      <c r="O14" s="12"/>
      <c r="P14" s="12"/>
      <c r="Q14" s="44"/>
      <c r="R14" s="26"/>
      <c r="T14" s="7"/>
    </row>
    <row r="15" spans="1:20" x14ac:dyDescent="0.2">
      <c r="A15" s="93"/>
      <c r="B15" s="33" t="s">
        <v>40</v>
      </c>
      <c r="C15" s="14">
        <f>SUMIF(asignación!$A$6:$A$107,"=1",asignación!$I$6:$I$107)</f>
        <v>0</v>
      </c>
      <c r="D15" s="15">
        <f>SUMIF(asignación!$A$6:$A$107,"=2",asignación!$I$6:$I$107)</f>
        <v>0</v>
      </c>
      <c r="E15" s="15">
        <f>SUMIF(asignación!$A$6:$A$107,"=3",asignación!$I$6:$I$107)</f>
        <v>0</v>
      </c>
      <c r="F15" s="15">
        <f>SUMIF(asignación!$A$6:$A$107,"=4",asignación!$I$6:$I$107)</f>
        <v>0</v>
      </c>
      <c r="G15" s="15">
        <f>SUMIF(asignación!$A$6:$A$107,"=5",asignación!$I$6:$I$107)</f>
        <v>0</v>
      </c>
      <c r="H15" s="15">
        <f>SUMIF(asignación!$A$6:$A$107,"=6",asignación!$I$6:$I$107)</f>
        <v>0</v>
      </c>
      <c r="I15" s="16">
        <f>J15-SUM(C15:H15)</f>
        <v>15069.683472000001</v>
      </c>
      <c r="J15" s="16">
        <v>15069.683472000001</v>
      </c>
      <c r="K15" s="17" t="e">
        <f t="shared" ref="K15:L18" si="8">C15/C$14</f>
        <v>#DIV/0!</v>
      </c>
      <c r="L15" s="18" t="e">
        <f t="shared" si="8"/>
        <v>#DIV/0!</v>
      </c>
      <c r="M15" s="18" t="e">
        <f t="shared" ref="M15:M18" si="9">E15/E$14</f>
        <v>#DIV/0!</v>
      </c>
      <c r="N15" s="18" t="e">
        <f t="shared" ref="N15:N18" si="10">F15/F$14</f>
        <v>#DIV/0!</v>
      </c>
      <c r="O15" s="18" t="e">
        <f t="shared" ref="O15:O18" si="11">G15/G$14</f>
        <v>#DIV/0!</v>
      </c>
      <c r="P15" s="18" t="e">
        <f t="shared" ref="P15:P18" si="12">H15/H$14</f>
        <v>#DIV/0!</v>
      </c>
      <c r="Q15" s="43">
        <f>IF(I15&gt;0,I15/I$8,"")</f>
        <v>0.14531859357190385</v>
      </c>
      <c r="R15" s="19">
        <f>J15/J$14</f>
        <v>0.24099070037702405</v>
      </c>
      <c r="T15" s="7"/>
    </row>
    <row r="16" spans="1:20" x14ac:dyDescent="0.2">
      <c r="A16" s="93"/>
      <c r="B16" s="33" t="s">
        <v>41</v>
      </c>
      <c r="C16" s="14">
        <f>SUMIF(asignación!$A$6:$A$107,"=1",asignación!$J$6:$J$107)</f>
        <v>0</v>
      </c>
      <c r="D16" s="15">
        <f>SUMIF(asignación!$A$6:$A$107,"=2",asignación!$J$6:$J$107)</f>
        <v>0</v>
      </c>
      <c r="E16" s="15">
        <f>SUMIF(asignación!$A$6:$A$107,"=3",asignación!$J$6:$J$107)</f>
        <v>0</v>
      </c>
      <c r="F16" s="15">
        <f>SUMIF(asignación!$A$6:$A$107,"=4",asignación!$J$6:$J$107)</f>
        <v>0</v>
      </c>
      <c r="G16" s="15">
        <f>SUMIF(asignación!$A$6:$A$107,"=5",asignación!$J$6:$J$107)</f>
        <v>0</v>
      </c>
      <c r="H16" s="15">
        <f>SUMIF(asignación!$A$6:$A$107,"=6",asignación!$J$6:$J$107)</f>
        <v>0</v>
      </c>
      <c r="I16" s="16">
        <f>J16-SUM(C16:H16)</f>
        <v>16243.828379</v>
      </c>
      <c r="J16" s="16">
        <v>16243.828379</v>
      </c>
      <c r="K16" s="17" t="e">
        <f t="shared" si="8"/>
        <v>#DIV/0!</v>
      </c>
      <c r="L16" s="18" t="e">
        <f t="shared" si="8"/>
        <v>#DIV/0!</v>
      </c>
      <c r="M16" s="18" t="e">
        <f t="shared" si="9"/>
        <v>#DIV/0!</v>
      </c>
      <c r="N16" s="18" t="e">
        <f t="shared" si="10"/>
        <v>#DIV/0!</v>
      </c>
      <c r="O16" s="18" t="e">
        <f t="shared" si="11"/>
        <v>#DIV/0!</v>
      </c>
      <c r="P16" s="18" t="e">
        <f t="shared" si="12"/>
        <v>#DIV/0!</v>
      </c>
      <c r="Q16" s="43">
        <f>IF(I16&gt;0,I16/I$8,"")</f>
        <v>0.15664100036643813</v>
      </c>
      <c r="R16" s="19">
        <f>J16/J$14</f>
        <v>0.25976733918352529</v>
      </c>
      <c r="T16" s="7"/>
    </row>
    <row r="17" spans="1:22" x14ac:dyDescent="0.2">
      <c r="A17" s="93"/>
      <c r="B17" s="33" t="s">
        <v>42</v>
      </c>
      <c r="C17" s="14">
        <f>SUMIF(asignación!$A$6:$A$107,"=1",asignación!$K$6:$K$107)</f>
        <v>0</v>
      </c>
      <c r="D17" s="15">
        <f>SUMIF(asignación!$A$6:$A$107,"=2",asignación!$K$6:$K$107)</f>
        <v>0</v>
      </c>
      <c r="E17" s="15">
        <f>SUMIF(asignación!$A$6:$A$107,"=3",asignación!$K$6:$K$107)</f>
        <v>0</v>
      </c>
      <c r="F17" s="15">
        <f>SUMIF(asignación!$A$6:$A$107,"=4",asignación!$K$6:$K$107)</f>
        <v>0</v>
      </c>
      <c r="G17" s="15">
        <f>SUMIF(asignación!$A$6:$A$107,"=5",asignación!$K$6:$K$107)</f>
        <v>0</v>
      </c>
      <c r="H17" s="15">
        <f>SUMIF(asignación!$A$6:$A$107,"=6",asignación!$K$6:$K$107)</f>
        <v>0</v>
      </c>
      <c r="I17" s="16">
        <f>J17-SUM(C17:H17)</f>
        <v>18279.790307000007</v>
      </c>
      <c r="J17" s="16">
        <v>18279.790307000007</v>
      </c>
      <c r="K17" s="17" t="e">
        <f t="shared" si="8"/>
        <v>#DIV/0!</v>
      </c>
      <c r="L17" s="18" t="e">
        <f t="shared" si="8"/>
        <v>#DIV/0!</v>
      </c>
      <c r="M17" s="18" t="e">
        <f t="shared" si="9"/>
        <v>#DIV/0!</v>
      </c>
      <c r="N17" s="18" t="e">
        <f t="shared" si="10"/>
        <v>#DIV/0!</v>
      </c>
      <c r="O17" s="18" t="e">
        <f t="shared" si="11"/>
        <v>#DIV/0!</v>
      </c>
      <c r="P17" s="18" t="e">
        <f t="shared" si="12"/>
        <v>#DIV/0!</v>
      </c>
      <c r="Q17" s="43">
        <f>IF(I17&gt;0,I17/I$8,"")</f>
        <v>0.17627400224684436</v>
      </c>
      <c r="R17" s="19">
        <f>J17/J$14</f>
        <v>0.29232594546621987</v>
      </c>
      <c r="T17" s="7"/>
    </row>
    <row r="18" spans="1:22" ht="13.5" thickBot="1" x14ac:dyDescent="0.25">
      <c r="A18" s="93"/>
      <c r="B18" s="69" t="s">
        <v>27</v>
      </c>
      <c r="C18" s="14">
        <f>SUMIF(asignación!$A$6:$A$107,"=1",asignación!$L$6:$L$107)</f>
        <v>0</v>
      </c>
      <c r="D18" s="15">
        <f>SUMIF(asignación!$A$6:$A$107,"=2",asignación!$L$6:$L$107)</f>
        <v>0</v>
      </c>
      <c r="E18" s="15">
        <f>SUMIF(asignación!$A$6:$A$107,"=3",asignación!$L$6:$L$107)</f>
        <v>0</v>
      </c>
      <c r="F18" s="15">
        <f>SUMIF(asignación!$A$6:$A$107,"=4",asignación!$L$6:$L$107)</f>
        <v>0</v>
      </c>
      <c r="G18" s="15">
        <f>SUMIF(asignación!$A$6:$A$107,"=5",asignación!$L$6:$L$107)</f>
        <v>0</v>
      </c>
      <c r="H18" s="15">
        <f>SUMIF(asignación!$A$6:$A$107,"=6",asignación!$L$6:$L$107)</f>
        <v>0</v>
      </c>
      <c r="I18" s="16">
        <f>J18-SUM(C18:H18)</f>
        <v>11128.156756000002</v>
      </c>
      <c r="J18" s="16">
        <v>11128.156756000002</v>
      </c>
      <c r="K18" s="17" t="e">
        <f t="shared" si="8"/>
        <v>#DIV/0!</v>
      </c>
      <c r="L18" s="18" t="e">
        <f t="shared" si="8"/>
        <v>#DIV/0!</v>
      </c>
      <c r="M18" s="18" t="e">
        <f t="shared" si="9"/>
        <v>#DIV/0!</v>
      </c>
      <c r="N18" s="18" t="e">
        <f t="shared" si="10"/>
        <v>#DIV/0!</v>
      </c>
      <c r="O18" s="18" t="e">
        <f t="shared" si="11"/>
        <v>#DIV/0!</v>
      </c>
      <c r="P18" s="18" t="e">
        <f t="shared" si="12"/>
        <v>#DIV/0!</v>
      </c>
      <c r="Q18" s="35">
        <f>IF(I18&gt;0,I18/I$8,"")</f>
        <v>0.10731002358704354</v>
      </c>
      <c r="R18" s="19">
        <f>J18/J$14</f>
        <v>0.17795876705151756</v>
      </c>
      <c r="T18" s="7"/>
    </row>
    <row r="19" spans="1:22" ht="12.75" customHeight="1" x14ac:dyDescent="0.2">
      <c r="A19" s="94" t="s">
        <v>44</v>
      </c>
      <c r="B19" s="31" t="s">
        <v>0</v>
      </c>
      <c r="C19" s="8">
        <f>SUMIF(asignación!$A$6:$A$107,"=1",asignación!$M$6:$M$107)</f>
        <v>0</v>
      </c>
      <c r="D19" s="9">
        <f>SUMIF(asignación!$A$6:$A$107,"=2",asignación!$M$6:$M$107)</f>
        <v>0</v>
      </c>
      <c r="E19" s="9">
        <f>SUMIF(asignación!$A$6:$A$107,"=3",asignación!$M$6:$M$107)</f>
        <v>0</v>
      </c>
      <c r="F19" s="9">
        <f>SUMIF(asignación!$A$6:$A$107,"=4",asignación!$M$6:$M$107)</f>
        <v>0</v>
      </c>
      <c r="G19" s="9">
        <f>SUMIF(asignación!$A$6:$A$107,"=5",asignación!$M$6:$M$107)</f>
        <v>0</v>
      </c>
      <c r="H19" s="9">
        <f>SUMIF(asignación!$A$6:$A$107,"=6",asignación!$M$6:$M$107)</f>
        <v>0</v>
      </c>
      <c r="I19" s="10">
        <f>J19-SUM(C19:H19)</f>
        <v>50881.999997999999</v>
      </c>
      <c r="J19" s="10">
        <v>50881.999997999999</v>
      </c>
      <c r="K19" s="11"/>
      <c r="L19" s="12"/>
      <c r="M19" s="12"/>
      <c r="N19" s="12"/>
      <c r="O19" s="12"/>
      <c r="P19" s="12"/>
      <c r="Q19" s="43"/>
      <c r="R19" s="26"/>
      <c r="T19" s="7"/>
    </row>
    <row r="20" spans="1:22" x14ac:dyDescent="0.2">
      <c r="A20" s="95"/>
      <c r="B20" s="33" t="s">
        <v>2</v>
      </c>
      <c r="C20" s="14">
        <f>SUMIF(asignación!$A$6:$A$107,"=1",asignación!$N$6:$N$107)</f>
        <v>0</v>
      </c>
      <c r="D20" s="15">
        <f>SUMIF(asignación!$A$6:$A$107,"=2",asignación!$N$6:$N$107)</f>
        <v>0</v>
      </c>
      <c r="E20" s="15">
        <f>SUMIF(asignación!$A$6:$A$107,"=3",asignación!$N$6:$N$107)</f>
        <v>0</v>
      </c>
      <c r="F20" s="15">
        <f>SUMIF(asignación!$A$6:$A$107,"=4",asignación!$N$6:$N$107)</f>
        <v>0</v>
      </c>
      <c r="G20" s="15">
        <f>SUMIF(asignación!$A$6:$A$107,"=5",asignación!$N$6:$N$107)</f>
        <v>0</v>
      </c>
      <c r="H20" s="15">
        <f>SUMIF(asignación!$A$6:$A$107,"=6",asignación!$N$6:$N$107)</f>
        <v>0</v>
      </c>
      <c r="I20" s="16">
        <f>J20-SUM(C20:H20)</f>
        <v>13189.987165000002</v>
      </c>
      <c r="J20" s="16">
        <v>13189.987165000002</v>
      </c>
      <c r="K20" s="17" t="e">
        <f>C20/C$19</f>
        <v>#DIV/0!</v>
      </c>
      <c r="L20" s="18" t="e">
        <f>D20/D$19</f>
        <v>#DIV/0!</v>
      </c>
      <c r="M20" s="18" t="e">
        <f t="shared" ref="M20:P22" si="13">E20/E$19</f>
        <v>#DIV/0!</v>
      </c>
      <c r="N20" s="18" t="e">
        <f t="shared" si="13"/>
        <v>#DIV/0!</v>
      </c>
      <c r="O20" s="18" t="e">
        <f t="shared" si="13"/>
        <v>#DIV/0!</v>
      </c>
      <c r="P20" s="18" t="e">
        <f t="shared" si="13"/>
        <v>#DIV/0!</v>
      </c>
      <c r="Q20" s="43">
        <f>IF(I20&gt;0,I20/I$8,"")</f>
        <v>0.1271924780378203</v>
      </c>
      <c r="R20" s="19">
        <f>J20/J$19</f>
        <v>0.25922697939386141</v>
      </c>
      <c r="T20" s="7"/>
    </row>
    <row r="21" spans="1:22" x14ac:dyDescent="0.2">
      <c r="A21" s="95"/>
      <c r="B21" s="33" t="s">
        <v>27</v>
      </c>
      <c r="C21" s="14">
        <f>SUMIF(asignación!$A$6:$A$107,"=1",asignación!$O$6:$O$107)</f>
        <v>0</v>
      </c>
      <c r="D21" s="15">
        <f>SUMIF(asignación!$A$6:$A$107,"=2",asignación!$O$6:$O$107)</f>
        <v>0</v>
      </c>
      <c r="E21" s="15">
        <f>SUMIF(asignación!$A$6:$A$107,"=3",asignación!$O$6:$O$107)</f>
        <v>0</v>
      </c>
      <c r="F21" s="15">
        <f>SUMIF(asignación!$A$6:$A$107,"=4",asignación!$O$6:$O$107)</f>
        <v>0</v>
      </c>
      <c r="G21" s="15">
        <f>SUMIF(asignación!$A$6:$A$107,"=5",asignación!$O$6:$O$107)</f>
        <v>0</v>
      </c>
      <c r="H21" s="15">
        <f>SUMIF(asignación!$A$6:$A$107,"=6",asignación!$O$6:$O$107)</f>
        <v>0</v>
      </c>
      <c r="I21" s="16">
        <f>J21-SUM(C21:H21)</f>
        <v>3425.1965500000006</v>
      </c>
      <c r="J21" s="16">
        <v>3425.1965500000006</v>
      </c>
      <c r="K21" s="17" t="e">
        <f>C21/C$19</f>
        <v>#DIV/0!</v>
      </c>
      <c r="L21" s="18" t="e">
        <f>D21/D$19</f>
        <v>#DIV/0!</v>
      </c>
      <c r="M21" s="18" t="e">
        <f t="shared" si="13"/>
        <v>#DIV/0!</v>
      </c>
      <c r="N21" s="18" t="e">
        <f t="shared" si="13"/>
        <v>#DIV/0!</v>
      </c>
      <c r="O21" s="18" t="e">
        <f t="shared" si="13"/>
        <v>#DIV/0!</v>
      </c>
      <c r="P21" s="18" t="e">
        <f t="shared" si="13"/>
        <v>#DIV/0!</v>
      </c>
      <c r="Q21" s="43">
        <f>IF(I21&gt;0,I21/I$8,"")</f>
        <v>3.3029542145205933E-2</v>
      </c>
      <c r="R21" s="19">
        <f>J21/J$19</f>
        <v>6.7316468498381229E-2</v>
      </c>
      <c r="T21" s="7"/>
    </row>
    <row r="22" spans="1:22" ht="13.5" thickBot="1" x14ac:dyDescent="0.25">
      <c r="A22" s="96"/>
      <c r="B22" s="72" t="s">
        <v>49</v>
      </c>
      <c r="C22" s="73">
        <f>SUMIF(asignación!$A$6:$A$107,"=1",asignación!$P$6:$P$107)</f>
        <v>0</v>
      </c>
      <c r="D22" s="74">
        <f>SUMIF(asignación!$A$6:$A$107,"=2",asignación!$P$6:$P$107)</f>
        <v>0</v>
      </c>
      <c r="E22" s="74">
        <f>SUMIF(asignación!$A$6:$A$107,"=3",asignación!$P$6:$P$107)</f>
        <v>0</v>
      </c>
      <c r="F22" s="74">
        <f>SUMIF(asignación!$A$6:$A$107,"=4",asignación!$P$6:$P$107)</f>
        <v>0</v>
      </c>
      <c r="G22" s="74">
        <f>SUMIF(asignación!$A$6:$A$107,"=5",asignación!$P$6:$P$107)</f>
        <v>0</v>
      </c>
      <c r="H22" s="74">
        <f>SUMIF(asignación!$A$6:$A$107,"=6",asignación!$P$6:$P$107)</f>
        <v>0</v>
      </c>
      <c r="I22" s="75">
        <f>J22-SUM(C22:H22)</f>
        <v>34266.816283000015</v>
      </c>
      <c r="J22" s="75">
        <v>34266.816283000015</v>
      </c>
      <c r="K22" s="76" t="e">
        <f>C22/C$19</f>
        <v>#DIV/0!</v>
      </c>
      <c r="L22" s="77" t="e">
        <f>D22/D$19</f>
        <v>#DIV/0!</v>
      </c>
      <c r="M22" s="77" t="e">
        <f t="shared" si="13"/>
        <v>#DIV/0!</v>
      </c>
      <c r="N22" s="77" t="e">
        <f t="shared" si="13"/>
        <v>#DIV/0!</v>
      </c>
      <c r="O22" s="77" t="e">
        <f t="shared" si="13"/>
        <v>#DIV/0!</v>
      </c>
      <c r="P22" s="77" t="e">
        <f t="shared" si="13"/>
        <v>#DIV/0!</v>
      </c>
      <c r="Q22" s="43">
        <f>IF(I22&gt;0,I22/I$8,"")</f>
        <v>0.33043862916461764</v>
      </c>
      <c r="R22" s="78">
        <f>J22/J$19</f>
        <v>0.67345655210775768</v>
      </c>
      <c r="T22" s="7"/>
    </row>
    <row r="23" spans="1:22" ht="12.75" customHeight="1" x14ac:dyDescent="0.2">
      <c r="A23" s="94" t="s">
        <v>45</v>
      </c>
      <c r="B23" s="31" t="s">
        <v>0</v>
      </c>
      <c r="C23" s="8">
        <f>SUMIF(asignación!$A$6:$A$107,"=1",asignación!$Q$6:$Q$107)</f>
        <v>0</v>
      </c>
      <c r="D23" s="9">
        <f>SUMIF(asignación!$A$6:$A$107,"=2",asignación!$Q$6:$Q$107)</f>
        <v>0</v>
      </c>
      <c r="E23" s="9">
        <f>SUMIF(asignación!$A$6:$A$107,"=3",asignación!$Q$6:$Q$107)</f>
        <v>0</v>
      </c>
      <c r="F23" s="9">
        <f>SUMIF(asignación!$A$6:$A$107,"=4",asignación!$Q$6:$Q$107)</f>
        <v>0</v>
      </c>
      <c r="G23" s="9">
        <f>SUMIF(asignación!$A$6:$A$107,"=5",asignación!$Q$6:$Q$107)</f>
        <v>0</v>
      </c>
      <c r="H23" s="9">
        <f>SUMIF(asignación!$A$6:$A$107,"=6",asignación!$Q$6:$Q$107)</f>
        <v>0</v>
      </c>
      <c r="I23" s="10">
        <f>J23-SUM(C23:H23)</f>
        <v>30510.810448999997</v>
      </c>
      <c r="J23" s="10">
        <v>30510.810448999997</v>
      </c>
      <c r="K23" s="11"/>
      <c r="L23" s="12"/>
      <c r="M23" s="12"/>
      <c r="N23" s="12"/>
      <c r="O23" s="12"/>
      <c r="P23" s="12"/>
      <c r="Q23" s="44"/>
      <c r="R23" s="26"/>
      <c r="T23" s="7"/>
    </row>
    <row r="24" spans="1:22" x14ac:dyDescent="0.2">
      <c r="A24" s="95"/>
      <c r="B24" s="33" t="s">
        <v>2</v>
      </c>
      <c r="C24" s="14">
        <f>SUMIF(asignación!$A$6:$A$107,"=1",asignación!$R$6:$R$107)</f>
        <v>0</v>
      </c>
      <c r="D24" s="15">
        <f>SUMIF(asignación!$A$6:$A$107,"=2",asignación!$R$6:$R$107)</f>
        <v>0</v>
      </c>
      <c r="E24" s="15">
        <f>SUMIF(asignación!$A$6:$A$107,"=3",asignación!$R$6:$R$107)</f>
        <v>0</v>
      </c>
      <c r="F24" s="15">
        <f>SUMIF(asignación!$A$6:$A$107,"=4",asignación!$R$6:$R$107)</f>
        <v>0</v>
      </c>
      <c r="G24" s="15">
        <f>SUMIF(asignación!$A$6:$A$107,"=5",asignación!$R$6:$R$107)</f>
        <v>0</v>
      </c>
      <c r="H24" s="15">
        <f>SUMIF(asignación!$A$6:$A$107,"=6",asignación!$R$6:$R$107)</f>
        <v>0</v>
      </c>
      <c r="I24" s="16">
        <f>J24-SUM(C24:H24)</f>
        <v>6803.5840730000027</v>
      </c>
      <c r="J24" s="16">
        <v>6803.5840730000027</v>
      </c>
      <c r="K24" s="17" t="e">
        <f>C24/C$23</f>
        <v>#DIV/0!</v>
      </c>
      <c r="L24" s="18" t="e">
        <f>D24/D$23</f>
        <v>#DIV/0!</v>
      </c>
      <c r="M24" s="18" t="e">
        <f t="shared" ref="M24:P26" si="14">E24/E$23</f>
        <v>#DIV/0!</v>
      </c>
      <c r="N24" s="18" t="e">
        <f t="shared" si="14"/>
        <v>#DIV/0!</v>
      </c>
      <c r="O24" s="18" t="e">
        <f t="shared" si="14"/>
        <v>#DIV/0!</v>
      </c>
      <c r="P24" s="18" t="e">
        <f t="shared" si="14"/>
        <v>#DIV/0!</v>
      </c>
      <c r="Q24" s="43">
        <f>IF(I24&gt;0,I24/I$8,"")</f>
        <v>6.5607699761815241E-2</v>
      </c>
      <c r="R24" s="19">
        <f>J24/J$23</f>
        <v>0.2229892937250047</v>
      </c>
      <c r="T24" s="7"/>
    </row>
    <row r="25" spans="1:22" x14ac:dyDescent="0.2">
      <c r="A25" s="95"/>
      <c r="B25" s="33" t="s">
        <v>27</v>
      </c>
      <c r="C25" s="14">
        <f>SUMIF(asignación!$A$6:$A$107,"=1",asignación!$S$6:$S$107)</f>
        <v>0</v>
      </c>
      <c r="D25" s="15">
        <f>SUMIF(asignación!$A$6:$A$107,"=2",asignación!$S$6:$S$107)</f>
        <v>0</v>
      </c>
      <c r="E25" s="15">
        <f>SUMIF(asignación!$A$6:$A$107,"=3",asignación!$S$6:$S$107)</f>
        <v>0</v>
      </c>
      <c r="F25" s="15">
        <f>SUMIF(asignación!$A$6:$A$107,"=4",asignación!$S$6:$S$107)</f>
        <v>0</v>
      </c>
      <c r="G25" s="15">
        <f>SUMIF(asignación!$A$6:$A$107,"=5",asignación!$S$6:$S$107)</f>
        <v>0</v>
      </c>
      <c r="H25" s="15">
        <f>SUMIF(asignación!$A$6:$A$107,"=6",asignación!$S$6:$S$107)</f>
        <v>0</v>
      </c>
      <c r="I25" s="16">
        <f>J25-SUM(C25:H25)</f>
        <v>1900.8632279999999</v>
      </c>
      <c r="J25" s="16">
        <v>1900.8632279999999</v>
      </c>
      <c r="K25" s="17" t="e">
        <f>C25/C$23</f>
        <v>#DIV/0!</v>
      </c>
      <c r="L25" s="18" t="e">
        <f>D25/D$23</f>
        <v>#DIV/0!</v>
      </c>
      <c r="M25" s="18" t="e">
        <f t="shared" si="14"/>
        <v>#DIV/0!</v>
      </c>
      <c r="N25" s="18" t="e">
        <f t="shared" si="14"/>
        <v>#DIV/0!</v>
      </c>
      <c r="O25" s="18" t="e">
        <f t="shared" si="14"/>
        <v>#DIV/0!</v>
      </c>
      <c r="P25" s="18" t="e">
        <f t="shared" si="14"/>
        <v>#DIV/0!</v>
      </c>
      <c r="Q25" s="43">
        <f>IF(I25&gt;0,I25/I$8,"")</f>
        <v>1.8330230451008185E-2</v>
      </c>
      <c r="R25" s="19">
        <f>J25/J$23</f>
        <v>6.2301302391733142E-2</v>
      </c>
      <c r="T25" s="7"/>
    </row>
    <row r="26" spans="1:22" ht="13.5" thickBot="1" x14ac:dyDescent="0.25">
      <c r="A26" s="96"/>
      <c r="B26" s="34" t="s">
        <v>49</v>
      </c>
      <c r="C26" s="20">
        <f>SUMIF(asignación!$A$6:$A$107,"=1",asignación!$T$6:$T$107)</f>
        <v>0</v>
      </c>
      <c r="D26" s="21">
        <f>SUMIF(asignación!$A$6:$A$107,"=2",asignación!$T$6:$T$107)</f>
        <v>0</v>
      </c>
      <c r="E26" s="21">
        <f>SUMIF(asignación!$A$6:$A$107,"=3",asignación!$T$6:$T$107)</f>
        <v>0</v>
      </c>
      <c r="F26" s="21">
        <f>SUMIF(asignación!$A$6:$A$107,"=4",asignación!$T$6:$T$107)</f>
        <v>0</v>
      </c>
      <c r="G26" s="21">
        <f>SUMIF(asignación!$A$6:$A$107,"=5",asignación!$T$6:$T$107)</f>
        <v>0</v>
      </c>
      <c r="H26" s="21">
        <f>SUMIF(asignación!$A$6:$A$107,"=6",asignación!$T$6:$T$107)</f>
        <v>0</v>
      </c>
      <c r="I26" s="22">
        <f>J26-SUM(C26:H26)</f>
        <v>21806.363148000008</v>
      </c>
      <c r="J26" s="22">
        <v>21806.363148000008</v>
      </c>
      <c r="K26" s="23" t="e">
        <f>C26/C$23</f>
        <v>#DIV/0!</v>
      </c>
      <c r="L26" s="24" t="e">
        <f>D26/D$23</f>
        <v>#DIV/0!</v>
      </c>
      <c r="M26" s="24" t="e">
        <f t="shared" si="14"/>
        <v>#DIV/0!</v>
      </c>
      <c r="N26" s="24" t="e">
        <f t="shared" si="14"/>
        <v>#DIV/0!</v>
      </c>
      <c r="O26" s="24" t="e">
        <f t="shared" si="14"/>
        <v>#DIV/0!</v>
      </c>
      <c r="P26" s="24" t="e">
        <f t="shared" si="14"/>
        <v>#DIV/0!</v>
      </c>
      <c r="Q26" s="35">
        <f>IF(I26&gt;0,I26/I$8,"")</f>
        <v>0.21028112697081039</v>
      </c>
      <c r="R26" s="25">
        <f>J26/J$23</f>
        <v>0.71470940388326265</v>
      </c>
      <c r="T26" s="7"/>
    </row>
    <row r="27" spans="1:2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2" ht="15.75" x14ac:dyDescent="0.25">
      <c r="A28" s="1" t="s">
        <v>32</v>
      </c>
    </row>
    <row r="29" spans="1:22" x14ac:dyDescent="0.2">
      <c r="A29" s="91" t="s">
        <v>31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</row>
    <row r="30" spans="1:22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</row>
    <row r="31" spans="1:22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</row>
    <row r="32" spans="1:22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</row>
    <row r="33" spans="1:22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</row>
    <row r="34" spans="1:22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</row>
  </sheetData>
  <sheetProtection sheet="1" selectLockedCells="1"/>
  <protectedRanges>
    <protectedRange sqref="K6:P6 C6:H6" name="Range1"/>
    <protectedRange sqref="A4:B4" name="Range1_1"/>
  </protectedRanges>
  <mergeCells count="7">
    <mergeCell ref="K6:R6"/>
    <mergeCell ref="A3:H4"/>
    <mergeCell ref="A29:V34"/>
    <mergeCell ref="A14:A18"/>
    <mergeCell ref="A8:A13"/>
    <mergeCell ref="A19:A22"/>
    <mergeCell ref="A23:A26"/>
  </mergeCells>
  <phoneticPr fontId="2" type="noConversion"/>
  <conditionalFormatting sqref="R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asignación</vt:lpstr>
      <vt:lpstr>resultados</vt:lpstr>
      <vt:lpstr>Pop_Units</vt:lpstr>
      <vt:lpstr>asignación!Print_Area</vt:lpstr>
      <vt:lpstr>asignación!Print_Titles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2019-11-01T18:17:21Z</dcterms:modified>
</cp:coreProperties>
</file>