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li\NDC Dropbox\mapdata\Richmond 2021\kit\Official Adjusted Data\"/>
    </mc:Choice>
  </mc:AlternateContent>
  <xr:revisionPtr revIDLastSave="0" documentId="13_ncr:1_{CC644CB1-3484-4D0A-B5F3-FC741DFAA02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Assignments!$B$4:$P$103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6" i="1"/>
  <c r="P93" i="1"/>
  <c r="P94" i="1"/>
  <c r="P95" i="1"/>
  <c r="P96" i="1"/>
  <c r="P97" i="1"/>
  <c r="P98" i="1"/>
  <c r="P99" i="1"/>
  <c r="P100" i="1"/>
  <c r="P101" i="1"/>
  <c r="P102" i="1"/>
  <c r="P103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104" i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R11" i="2"/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Q2" i="1"/>
  <c r="G8" i="2"/>
  <c r="N2" i="1" s="1"/>
  <c r="F8" i="2"/>
  <c r="O21" i="2" l="1"/>
  <c r="P16" i="2"/>
  <c r="P17" i="2"/>
  <c r="P18" i="2"/>
  <c r="O13" i="2"/>
  <c r="P11" i="2"/>
  <c r="P13" i="2"/>
  <c r="P21" i="2"/>
  <c r="O16" i="2"/>
  <c r="P14" i="2"/>
  <c r="P22" i="2"/>
  <c r="O17" i="2"/>
  <c r="O18" i="2"/>
  <c r="O11" i="2"/>
  <c r="O12" i="2"/>
  <c r="O20" i="2"/>
  <c r="O14" i="2"/>
  <c r="O22" i="2"/>
  <c r="P12" i="2"/>
  <c r="P20" i="2"/>
  <c r="R12" i="2" l="1"/>
  <c r="R13" i="2"/>
  <c r="R14" i="2"/>
  <c r="R16" i="2"/>
  <c r="R17" i="2"/>
  <c r="R18" i="2"/>
  <c r="R20" i="2"/>
  <c r="R21" i="2"/>
  <c r="R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E8" i="2"/>
  <c r="D8" i="2"/>
  <c r="C8" i="2"/>
  <c r="C106" i="1"/>
  <c r="J8" i="2" s="1"/>
  <c r="I1" i="2" s="1"/>
  <c r="D106" i="1"/>
  <c r="E106" i="1"/>
  <c r="F106" i="1"/>
  <c r="G106" i="1"/>
  <c r="H106" i="1"/>
  <c r="I106" i="1"/>
  <c r="J106" i="1"/>
  <c r="K106" i="1"/>
  <c r="M106" i="1"/>
  <c r="N106" i="1"/>
  <c r="O106" i="1"/>
  <c r="H9" i="2" l="1"/>
  <c r="G9" i="2"/>
  <c r="O2" i="1" s="1"/>
  <c r="I22" i="2"/>
  <c r="I16" i="2"/>
  <c r="I10" i="2"/>
  <c r="I18" i="2"/>
  <c r="I14" i="2"/>
  <c r="I20" i="2"/>
  <c r="I12" i="2"/>
  <c r="I17" i="2"/>
  <c r="I15" i="2"/>
  <c r="I13" i="2"/>
  <c r="I11" i="2"/>
  <c r="I19" i="2"/>
  <c r="I21" i="2"/>
  <c r="I8" i="2"/>
  <c r="K21" i="2"/>
  <c r="N18" i="2"/>
  <c r="N16" i="2"/>
  <c r="N17" i="2"/>
  <c r="N14" i="2"/>
  <c r="M14" i="2"/>
  <c r="L20" i="2"/>
  <c r="L12" i="2"/>
  <c r="L21" i="2"/>
  <c r="N20" i="2"/>
  <c r="K18" i="2"/>
  <c r="N11" i="2"/>
  <c r="N12" i="2"/>
  <c r="K22" i="2"/>
  <c r="K14" i="2"/>
  <c r="M12" i="2"/>
  <c r="N21" i="2"/>
  <c r="M18" i="2"/>
  <c r="N13" i="2"/>
  <c r="K12" i="2"/>
  <c r="K20" i="2"/>
  <c r="M21" i="2"/>
  <c r="M13" i="2"/>
  <c r="L11" i="2"/>
  <c r="L16" i="2"/>
  <c r="L22" i="2"/>
  <c r="M17" i="2"/>
  <c r="K16" i="2"/>
  <c r="M22" i="2"/>
  <c r="M20" i="2"/>
  <c r="L17" i="2"/>
  <c r="M16" i="2"/>
  <c r="N22" i="2"/>
  <c r="K11" i="2"/>
  <c r="K17" i="2"/>
  <c r="L18" i="2"/>
  <c r="L13" i="2"/>
  <c r="K13" i="2"/>
  <c r="L14" i="2"/>
  <c r="M11" i="2"/>
  <c r="L106" i="1"/>
  <c r="P106" i="1"/>
  <c r="P9" i="2" l="1"/>
  <c r="R2" i="1"/>
  <c r="Q11" i="2"/>
  <c r="O9" i="2"/>
  <c r="Q12" i="2"/>
  <c r="Q22" i="2"/>
  <c r="Q17" i="2"/>
  <c r="Q14" i="2"/>
  <c r="Q13" i="2"/>
  <c r="Q16" i="2"/>
  <c r="Q21" i="2"/>
  <c r="Q18" i="2"/>
  <c r="Q20" i="2"/>
  <c r="M7" i="2" l="1"/>
  <c r="N7" i="2"/>
  <c r="H2" i="1" l="1"/>
  <c r="K2" i="1"/>
  <c r="E9" i="2" l="1"/>
  <c r="F9" i="2"/>
  <c r="L7" i="2"/>
  <c r="K7" i="2"/>
  <c r="N9" i="2" l="1"/>
  <c r="L2" i="1"/>
  <c r="M9" i="2"/>
  <c r="I2" i="1"/>
  <c r="B2" i="1" l="1"/>
  <c r="E2" i="1"/>
  <c r="C9" i="2" l="1"/>
  <c r="D9" i="2"/>
  <c r="R9" i="2" l="1"/>
  <c r="F2" i="1"/>
  <c r="L9" i="2"/>
  <c r="K9" i="2"/>
  <c r="C2" i="1"/>
</calcChain>
</file>

<file path=xl/sharedStrings.xml><?xml version="1.0" encoding="utf-8"?>
<sst xmlns="http://schemas.openxmlformats.org/spreadsheetml/2006/main" count="76" uniqueCount="57">
  <si>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</si>
  <si>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</si>
  <si>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</si>
  <si>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</si>
  <si>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</si>
  <si>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</si>
  <si>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</si>
  <si>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</si>
  <si>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</si>
  <si>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</si>
  <si>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</si>
  <si>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</si>
  <si>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</si>
  <si>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</si>
  <si>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</si>
  <si>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</si>
  <si>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</si>
  <si>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</si>
  <si>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</si>
  <si>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</si>
  <si>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</si>
  <si>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</si>
  <si>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</si>
  <si>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</si>
  <si>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</si>
  <si>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</si>
  <si>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</si>
  <si>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</si>
  <si>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</si>
  <si>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</si>
  <si>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</si>
  <si>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</si>
  <si>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</si>
  <si>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</si>
  <si>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</si>
  <si>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</si>
  <si>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</si>
  <si>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</si>
  <si>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</si>
  <si>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</si>
  <si>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</si>
  <si>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</si>
  <si>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</si>
  <si>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District</t>
  </si>
  <si>
    <t>White</t>
  </si>
  <si>
    <t>Black</t>
  </si>
  <si>
    <t>Asian</t>
  </si>
  <si>
    <t>1) Use it as a reference to identify data for population units and add the figures up by hand.</t>
  </si>
  <si>
    <t>D5:</t>
  </si>
  <si>
    <t>D6:</t>
  </si>
  <si>
    <t>Quick Reference: Total Population &amp; Deviation from Ideal by District</t>
  </si>
  <si>
    <t>(1-6)</t>
  </si>
  <si>
    <t>Enter your name here</t>
  </si>
  <si>
    <t>2020 Census</t>
  </si>
  <si>
    <t>When complete, please email this file to CityClerkDept@ci.richmond.ca.us.</t>
  </si>
  <si>
    <t>City of Richmond 2021 Public Participation Kit</t>
  </si>
  <si>
    <t>Citizen
Voting Age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</si>
</sst>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9" fillId="0" borderId="22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B16" sqref="B16"/>
    </sheetView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8" x14ac:dyDescent="0.3">
      <c r="A1" s="1" t="s">
        <v>3</v>
      </c>
    </row>
    <row r="3" spans="1:8" x14ac:dyDescent="0.3">
      <c r="A3" s="2" t="s">
        <v>4</v>
      </c>
    </row>
    <row r="5" spans="1:8" x14ac:dyDescent="0.3">
      <c r="A5" s="2" t="s">
        <v>47</v>
      </c>
    </row>
    <row r="6" spans="1:8" x14ac:dyDescent="0.3">
      <c r="A6" s="2" t="s">
        <v>5</v>
      </c>
    </row>
    <row r="7" spans="1:8" x14ac:dyDescent="0.3">
      <c r="A7" s="2" t="s">
        <v>40</v>
      </c>
    </row>
    <row r="8" spans="1:8" x14ac:dyDescent="0.3">
      <c r="B8" s="2" t="s">
        <v>39</v>
      </c>
    </row>
    <row r="9" spans="1:8" x14ac:dyDescent="0.3">
      <c r="B9" s="2" t="s">
        <v>6</v>
      </c>
    </row>
    <row r="11" spans="1:8" x14ac:dyDescent="0.3">
      <c r="A11" s="1" t="s">
        <v>7</v>
      </c>
      <c r="B11" s="2" t="s">
        <v>8</v>
      </c>
    </row>
    <row r="12" spans="1:8" x14ac:dyDescent="0.3">
      <c r="B12" s="2" t="s">
        <v>9</v>
      </c>
      <c r="G12" s="3" t="s">
        <v>10</v>
      </c>
      <c r="H12" s="2" t="s">
        <v>11</v>
      </c>
    </row>
    <row r="14" spans="1:8" x14ac:dyDescent="0.3">
      <c r="A14" s="1" t="s">
        <v>12</v>
      </c>
    </row>
    <row r="15" spans="1:8" x14ac:dyDescent="0.3">
      <c r="B15" s="2" t="s">
        <v>54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8.77734375" style="36" bestFit="1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6.77734375" style="5" customWidth="1"/>
    <col min="19" max="20" width="6.88671875" style="5" customWidth="1"/>
    <col min="21" max="21" width="6.777343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8" ht="12.6" customHeight="1" thickBot="1" x14ac:dyDescent="0.3">
      <c r="A1" s="79" t="s">
        <v>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2.6" thickBot="1" x14ac:dyDescent="0.3">
      <c r="A2" s="39" t="s">
        <v>30</v>
      </c>
      <c r="B2" s="37">
        <f>Results!$C$8</f>
        <v>0</v>
      </c>
      <c r="C2" s="37">
        <f>Results!$C$9</f>
        <v>-19465</v>
      </c>
      <c r="D2" s="39" t="s">
        <v>29</v>
      </c>
      <c r="E2" s="37">
        <f>Results!$D$8</f>
        <v>0</v>
      </c>
      <c r="F2" s="37">
        <f>Results!$D$9</f>
        <v>-19465</v>
      </c>
      <c r="G2" s="39" t="s">
        <v>31</v>
      </c>
      <c r="H2" s="37">
        <f>Results!$E$8</f>
        <v>0</v>
      </c>
      <c r="I2" s="37">
        <f>Results!$E$9</f>
        <v>-19465</v>
      </c>
      <c r="J2" s="39" t="s">
        <v>32</v>
      </c>
      <c r="K2" s="37">
        <f>Results!$F$8</f>
        <v>0</v>
      </c>
      <c r="L2" s="38">
        <f>Results!$F$9</f>
        <v>-19465</v>
      </c>
      <c r="M2" s="39" t="s">
        <v>48</v>
      </c>
      <c r="N2" s="37">
        <f>Results!$G$8</f>
        <v>0</v>
      </c>
      <c r="O2" s="38">
        <f>Results!$G$9</f>
        <v>-19465</v>
      </c>
      <c r="P2" s="39" t="s">
        <v>49</v>
      </c>
      <c r="Q2" s="37">
        <f>Results!$H$8</f>
        <v>0</v>
      </c>
      <c r="R2" s="38">
        <f>Results!$H$9</f>
        <v>-19465</v>
      </c>
    </row>
    <row r="3" spans="1:18" x14ac:dyDescent="0.25">
      <c r="H3" s="36"/>
    </row>
    <row r="4" spans="1:18" ht="13.5" customHeight="1" x14ac:dyDescent="0.25">
      <c r="A4" s="51" t="s">
        <v>43</v>
      </c>
      <c r="B4" s="62" t="s">
        <v>34</v>
      </c>
      <c r="C4" s="74" t="s">
        <v>53</v>
      </c>
      <c r="D4" s="75" t="s">
        <v>16</v>
      </c>
      <c r="E4" s="76"/>
      <c r="F4" s="76"/>
      <c r="G4" s="76"/>
      <c r="H4" s="77"/>
      <c r="I4" s="76" t="s">
        <v>41</v>
      </c>
      <c r="J4" s="76"/>
      <c r="K4" s="76"/>
      <c r="L4" s="77"/>
      <c r="M4" s="75" t="s">
        <v>42</v>
      </c>
      <c r="N4" s="76"/>
      <c r="O4" s="76"/>
      <c r="P4" s="78"/>
    </row>
    <row r="5" spans="1:18" s="4" customFormat="1" x14ac:dyDescent="0.25">
      <c r="A5" s="58" t="s">
        <v>51</v>
      </c>
      <c r="B5" s="59" t="s">
        <v>35</v>
      </c>
      <c r="C5" s="63" t="s">
        <v>13</v>
      </c>
      <c r="D5" s="65" t="s">
        <v>2</v>
      </c>
      <c r="E5" s="60" t="s">
        <v>28</v>
      </c>
      <c r="F5" s="60" t="s">
        <v>44</v>
      </c>
      <c r="G5" s="60" t="s">
        <v>45</v>
      </c>
      <c r="H5" s="64" t="s">
        <v>46</v>
      </c>
      <c r="I5" s="60" t="s">
        <v>2</v>
      </c>
      <c r="J5" s="60" t="s">
        <v>28</v>
      </c>
      <c r="K5" s="61" t="s">
        <v>46</v>
      </c>
      <c r="L5" s="61" t="s">
        <v>38</v>
      </c>
      <c r="M5" s="58" t="s">
        <v>2</v>
      </c>
      <c r="N5" s="61" t="s">
        <v>28</v>
      </c>
      <c r="O5" s="61" t="s">
        <v>46</v>
      </c>
      <c r="P5" s="66" t="s">
        <v>38</v>
      </c>
    </row>
    <row r="6" spans="1:18" x14ac:dyDescent="0.25">
      <c r="A6" s="52"/>
      <c r="B6" s="40">
        <v>1</v>
      </c>
      <c r="C6" s="55">
        <v>3044</v>
      </c>
      <c r="D6" s="55">
        <v>2185.402959</v>
      </c>
      <c r="E6" s="40">
        <v>321.27577200000002</v>
      </c>
      <c r="F6" s="40">
        <v>719.062408</v>
      </c>
      <c r="G6" s="40">
        <v>277.242771</v>
      </c>
      <c r="H6" s="56">
        <v>842.62146800000005</v>
      </c>
      <c r="I6" s="40">
        <v>2292</v>
      </c>
      <c r="J6" s="40">
        <v>383</v>
      </c>
      <c r="K6" s="41">
        <v>376</v>
      </c>
      <c r="L6" s="53">
        <f>I6-J6-K6</f>
        <v>1533</v>
      </c>
      <c r="M6" s="57">
        <v>1965</v>
      </c>
      <c r="N6" s="41">
        <v>317</v>
      </c>
      <c r="O6" s="41">
        <v>329</v>
      </c>
      <c r="P6" s="53">
        <f>M6-N6-O6</f>
        <v>1319</v>
      </c>
    </row>
    <row r="7" spans="1:18" x14ac:dyDescent="0.25">
      <c r="A7" s="54"/>
      <c r="B7" s="40">
        <v>2</v>
      </c>
      <c r="C7" s="55">
        <v>2865</v>
      </c>
      <c r="D7" s="55">
        <v>2015.086573</v>
      </c>
      <c r="E7" s="40">
        <v>331.36710399999998</v>
      </c>
      <c r="F7" s="40">
        <v>961.10801400000003</v>
      </c>
      <c r="G7" s="40">
        <v>129.131022</v>
      </c>
      <c r="H7" s="56">
        <v>571.13669600000003</v>
      </c>
      <c r="I7" s="40">
        <v>2153</v>
      </c>
      <c r="J7" s="40">
        <v>325</v>
      </c>
      <c r="K7" s="41">
        <v>304</v>
      </c>
      <c r="L7" s="53">
        <f t="shared" ref="L7:L70" si="0">I7-J7-K7</f>
        <v>1524</v>
      </c>
      <c r="M7" s="57">
        <v>1852</v>
      </c>
      <c r="N7" s="41">
        <v>267</v>
      </c>
      <c r="O7" s="41">
        <v>266</v>
      </c>
      <c r="P7" s="53">
        <f t="shared" ref="P7:P103" si="1">M7-N7-O7</f>
        <v>1319</v>
      </c>
    </row>
    <row r="8" spans="1:18" x14ac:dyDescent="0.25">
      <c r="A8" s="54"/>
      <c r="B8" s="40">
        <v>3</v>
      </c>
      <c r="C8" s="55">
        <v>2538</v>
      </c>
      <c r="D8" s="55">
        <v>1712.9967380000001</v>
      </c>
      <c r="E8" s="40">
        <v>394.85320100000001</v>
      </c>
      <c r="F8" s="40">
        <v>708.84397300000001</v>
      </c>
      <c r="G8" s="40">
        <v>243.02872099999999</v>
      </c>
      <c r="H8" s="56">
        <v>346.42377599999998</v>
      </c>
      <c r="I8" s="40">
        <v>1558</v>
      </c>
      <c r="J8" s="40">
        <v>299</v>
      </c>
      <c r="K8" s="41">
        <v>120</v>
      </c>
      <c r="L8" s="53">
        <f t="shared" si="0"/>
        <v>1139</v>
      </c>
      <c r="M8" s="57">
        <v>1319</v>
      </c>
      <c r="N8" s="41">
        <v>245</v>
      </c>
      <c r="O8" s="41">
        <v>97</v>
      </c>
      <c r="P8" s="53">
        <f t="shared" si="1"/>
        <v>977</v>
      </c>
    </row>
    <row r="9" spans="1:18" x14ac:dyDescent="0.25">
      <c r="A9" s="54"/>
      <c r="B9" s="40">
        <v>4</v>
      </c>
      <c r="C9" s="55">
        <v>532</v>
      </c>
      <c r="D9" s="55">
        <v>365.35594900000001</v>
      </c>
      <c r="E9" s="40">
        <v>49.476542000000002</v>
      </c>
      <c r="F9" s="40">
        <v>78.082454999999996</v>
      </c>
      <c r="G9" s="40">
        <v>61.956524000000002</v>
      </c>
      <c r="H9" s="56">
        <v>165.84042600000001</v>
      </c>
      <c r="I9" s="40">
        <v>375</v>
      </c>
      <c r="J9" s="40">
        <v>71</v>
      </c>
      <c r="K9" s="41">
        <v>97</v>
      </c>
      <c r="L9" s="53">
        <f t="shared" si="0"/>
        <v>207</v>
      </c>
      <c r="M9" s="57">
        <v>327</v>
      </c>
      <c r="N9" s="41">
        <v>66</v>
      </c>
      <c r="O9" s="41">
        <v>81</v>
      </c>
      <c r="P9" s="53">
        <f t="shared" si="1"/>
        <v>180</v>
      </c>
    </row>
    <row r="10" spans="1:18" x14ac:dyDescent="0.25">
      <c r="A10" s="52"/>
      <c r="B10" s="40">
        <v>5</v>
      </c>
      <c r="C10" s="55">
        <v>168</v>
      </c>
      <c r="D10" s="55">
        <v>143.71525600000001</v>
      </c>
      <c r="E10" s="40">
        <v>7.7272220000000003</v>
      </c>
      <c r="F10" s="40">
        <v>103.429687</v>
      </c>
      <c r="G10" s="40">
        <v>14.063798</v>
      </c>
      <c r="H10" s="56">
        <v>18.494551000000001</v>
      </c>
      <c r="I10" s="40">
        <v>124</v>
      </c>
      <c r="J10" s="40">
        <v>5</v>
      </c>
      <c r="K10" s="41">
        <v>10</v>
      </c>
      <c r="L10" s="53">
        <f t="shared" si="0"/>
        <v>109</v>
      </c>
      <c r="M10" s="57">
        <v>115</v>
      </c>
      <c r="N10" s="41">
        <v>5</v>
      </c>
      <c r="O10" s="41">
        <v>8</v>
      </c>
      <c r="P10" s="53">
        <f t="shared" si="1"/>
        <v>102</v>
      </c>
    </row>
    <row r="11" spans="1:18" x14ac:dyDescent="0.25">
      <c r="A11" s="54"/>
      <c r="B11" s="40">
        <v>6</v>
      </c>
      <c r="C11" s="55">
        <v>344</v>
      </c>
      <c r="D11" s="55">
        <v>336.24847</v>
      </c>
      <c r="E11" s="40">
        <v>70.832877999999994</v>
      </c>
      <c r="F11" s="40">
        <v>132.98102</v>
      </c>
      <c r="G11" s="40">
        <v>87.628281000000001</v>
      </c>
      <c r="H11" s="56">
        <v>43.924557</v>
      </c>
      <c r="I11" s="40">
        <v>279</v>
      </c>
      <c r="J11" s="40">
        <v>41</v>
      </c>
      <c r="K11" s="41">
        <v>15</v>
      </c>
      <c r="L11" s="53">
        <f t="shared" si="0"/>
        <v>223</v>
      </c>
      <c r="M11" s="57">
        <v>233</v>
      </c>
      <c r="N11" s="41">
        <v>32</v>
      </c>
      <c r="O11" s="41">
        <v>11</v>
      </c>
      <c r="P11" s="53">
        <f t="shared" si="1"/>
        <v>190</v>
      </c>
    </row>
    <row r="12" spans="1:18" x14ac:dyDescent="0.25">
      <c r="A12" s="54"/>
      <c r="B12" s="40">
        <v>7</v>
      </c>
      <c r="C12" s="55">
        <v>633</v>
      </c>
      <c r="D12" s="55">
        <v>409.15856100000002</v>
      </c>
      <c r="E12" s="40">
        <v>63.840943000000003</v>
      </c>
      <c r="F12" s="40">
        <v>178.534808</v>
      </c>
      <c r="G12" s="40">
        <v>87.207265000000007</v>
      </c>
      <c r="H12" s="56">
        <v>69.669990999999996</v>
      </c>
      <c r="I12" s="40">
        <v>360</v>
      </c>
      <c r="J12" s="40">
        <v>77</v>
      </c>
      <c r="K12" s="41">
        <v>26</v>
      </c>
      <c r="L12" s="53">
        <f t="shared" si="0"/>
        <v>257</v>
      </c>
      <c r="M12" s="57">
        <v>294</v>
      </c>
      <c r="N12" s="41">
        <v>64</v>
      </c>
      <c r="O12" s="41">
        <v>20</v>
      </c>
      <c r="P12" s="53">
        <f t="shared" si="1"/>
        <v>210</v>
      </c>
    </row>
    <row r="13" spans="1:18" x14ac:dyDescent="0.25">
      <c r="A13" s="54"/>
      <c r="B13" s="40">
        <v>8</v>
      </c>
      <c r="C13" s="55">
        <v>17</v>
      </c>
      <c r="D13" s="55">
        <v>16.784578</v>
      </c>
      <c r="E13" s="40">
        <v>6.4393520000000004</v>
      </c>
      <c r="F13" s="40">
        <v>3.40977</v>
      </c>
      <c r="G13" s="40">
        <v>0</v>
      </c>
      <c r="H13" s="56">
        <v>6.9354570000000004</v>
      </c>
      <c r="I13" s="40">
        <v>1</v>
      </c>
      <c r="J13" s="40">
        <v>0</v>
      </c>
      <c r="K13" s="41">
        <v>0</v>
      </c>
      <c r="L13" s="53">
        <f t="shared" si="0"/>
        <v>1</v>
      </c>
      <c r="M13" s="57">
        <v>1</v>
      </c>
      <c r="N13" s="41">
        <v>0</v>
      </c>
      <c r="O13" s="41">
        <v>0</v>
      </c>
      <c r="P13" s="53">
        <f t="shared" si="1"/>
        <v>1</v>
      </c>
    </row>
    <row r="14" spans="1:18" x14ac:dyDescent="0.25">
      <c r="A14" s="52"/>
      <c r="B14" s="40">
        <v>9</v>
      </c>
      <c r="C14" s="55">
        <v>25</v>
      </c>
      <c r="D14" s="55">
        <v>20.126522000000001</v>
      </c>
      <c r="E14" s="40">
        <v>3.7890579999999998</v>
      </c>
      <c r="F14" s="40">
        <v>13.898994</v>
      </c>
      <c r="G14" s="40">
        <v>0.33338200000000001</v>
      </c>
      <c r="H14" s="56">
        <v>2.1050879999999998</v>
      </c>
      <c r="I14" s="40">
        <v>17</v>
      </c>
      <c r="J14" s="40">
        <v>7</v>
      </c>
      <c r="K14" s="41">
        <v>2</v>
      </c>
      <c r="L14" s="53">
        <f t="shared" si="0"/>
        <v>8</v>
      </c>
      <c r="M14" s="57">
        <v>11</v>
      </c>
      <c r="N14" s="41">
        <v>4</v>
      </c>
      <c r="O14" s="41">
        <v>2</v>
      </c>
      <c r="P14" s="53">
        <f t="shared" si="1"/>
        <v>5</v>
      </c>
    </row>
    <row r="15" spans="1:18" x14ac:dyDescent="0.25">
      <c r="A15" s="54"/>
      <c r="B15" s="40">
        <v>10</v>
      </c>
      <c r="C15" s="55">
        <v>864</v>
      </c>
      <c r="D15" s="55">
        <v>652.55525699999998</v>
      </c>
      <c r="E15" s="40">
        <v>88.033631999999997</v>
      </c>
      <c r="F15" s="40">
        <v>145.77385599999999</v>
      </c>
      <c r="G15" s="40">
        <v>249.32973100000001</v>
      </c>
      <c r="H15" s="56">
        <v>167.03627499999999</v>
      </c>
      <c r="I15" s="40">
        <v>467</v>
      </c>
      <c r="J15" s="40">
        <v>69</v>
      </c>
      <c r="K15" s="41">
        <v>55</v>
      </c>
      <c r="L15" s="53">
        <f t="shared" si="0"/>
        <v>343</v>
      </c>
      <c r="M15" s="57">
        <v>360</v>
      </c>
      <c r="N15" s="41">
        <v>52</v>
      </c>
      <c r="O15" s="41">
        <v>39</v>
      </c>
      <c r="P15" s="53">
        <f t="shared" si="1"/>
        <v>269</v>
      </c>
    </row>
    <row r="16" spans="1:18" x14ac:dyDescent="0.25">
      <c r="A16" s="54"/>
      <c r="B16" s="40">
        <v>11</v>
      </c>
      <c r="C16" s="55">
        <v>304</v>
      </c>
      <c r="D16" s="55">
        <v>267.78911799999997</v>
      </c>
      <c r="E16" s="40">
        <v>73.567272000000003</v>
      </c>
      <c r="F16" s="40">
        <v>60.201340999999999</v>
      </c>
      <c r="G16" s="40">
        <v>70.963164000000006</v>
      </c>
      <c r="H16" s="56">
        <v>63.057341000000001</v>
      </c>
      <c r="I16" s="40">
        <v>169</v>
      </c>
      <c r="J16" s="40">
        <v>36</v>
      </c>
      <c r="K16" s="41">
        <v>5</v>
      </c>
      <c r="L16" s="53">
        <f t="shared" si="0"/>
        <v>128</v>
      </c>
      <c r="M16" s="57">
        <v>140</v>
      </c>
      <c r="N16" s="41">
        <v>30</v>
      </c>
      <c r="O16" s="41">
        <v>5</v>
      </c>
      <c r="P16" s="53">
        <f t="shared" si="1"/>
        <v>105</v>
      </c>
    </row>
    <row r="17" spans="1:16" x14ac:dyDescent="0.25">
      <c r="A17" s="54"/>
      <c r="B17" s="40">
        <v>12</v>
      </c>
      <c r="C17" s="55">
        <v>1271</v>
      </c>
      <c r="D17" s="55">
        <v>1062.3203350000001</v>
      </c>
      <c r="E17" s="40">
        <v>172.98249999999999</v>
      </c>
      <c r="F17" s="40">
        <v>172.88590300000001</v>
      </c>
      <c r="G17" s="40">
        <v>328.766054</v>
      </c>
      <c r="H17" s="56">
        <v>387.68586199999999</v>
      </c>
      <c r="I17" s="40">
        <v>1002</v>
      </c>
      <c r="J17" s="40">
        <v>194</v>
      </c>
      <c r="K17" s="41">
        <v>93</v>
      </c>
      <c r="L17" s="53">
        <f t="shared" si="0"/>
        <v>715</v>
      </c>
      <c r="M17" s="57">
        <v>789</v>
      </c>
      <c r="N17" s="41">
        <v>155</v>
      </c>
      <c r="O17" s="41">
        <v>68</v>
      </c>
      <c r="P17" s="53">
        <f t="shared" si="1"/>
        <v>566</v>
      </c>
    </row>
    <row r="18" spans="1:16" x14ac:dyDescent="0.25">
      <c r="A18" s="52"/>
      <c r="B18" s="40">
        <v>13</v>
      </c>
      <c r="C18" s="55">
        <v>327</v>
      </c>
      <c r="D18" s="55">
        <v>238.21271999999999</v>
      </c>
      <c r="E18" s="40">
        <v>28.92362</v>
      </c>
      <c r="F18" s="40">
        <v>101.33535000000001</v>
      </c>
      <c r="G18" s="40">
        <v>51.818306</v>
      </c>
      <c r="H18" s="56">
        <v>31.30846</v>
      </c>
      <c r="I18" s="40">
        <v>214</v>
      </c>
      <c r="J18" s="40">
        <v>24</v>
      </c>
      <c r="K18" s="41">
        <v>10</v>
      </c>
      <c r="L18" s="53">
        <f t="shared" si="0"/>
        <v>180</v>
      </c>
      <c r="M18" s="57">
        <v>155</v>
      </c>
      <c r="N18" s="41">
        <v>15</v>
      </c>
      <c r="O18" s="41">
        <v>6</v>
      </c>
      <c r="P18" s="53">
        <f t="shared" si="1"/>
        <v>134</v>
      </c>
    </row>
    <row r="19" spans="1:16" x14ac:dyDescent="0.25">
      <c r="A19" s="54"/>
      <c r="B19" s="40">
        <v>14</v>
      </c>
      <c r="C19" s="55">
        <v>3026</v>
      </c>
      <c r="D19" s="55">
        <v>1569.0162319999999</v>
      </c>
      <c r="E19" s="40">
        <v>359.10306600000001</v>
      </c>
      <c r="F19" s="40">
        <v>354.92098800000002</v>
      </c>
      <c r="G19" s="40">
        <v>542.85740599999997</v>
      </c>
      <c r="H19" s="56">
        <v>195.016077</v>
      </c>
      <c r="I19" s="40">
        <v>888</v>
      </c>
      <c r="J19" s="40">
        <v>161</v>
      </c>
      <c r="K19" s="41">
        <v>26</v>
      </c>
      <c r="L19" s="53">
        <f t="shared" si="0"/>
        <v>701</v>
      </c>
      <c r="M19" s="57">
        <v>659</v>
      </c>
      <c r="N19" s="41">
        <v>109</v>
      </c>
      <c r="O19" s="41">
        <v>15</v>
      </c>
      <c r="P19" s="53">
        <f t="shared" si="1"/>
        <v>535</v>
      </c>
    </row>
    <row r="20" spans="1:16" x14ac:dyDescent="0.25">
      <c r="A20" s="54"/>
      <c r="B20" s="40">
        <v>15</v>
      </c>
      <c r="C20" s="55">
        <v>638</v>
      </c>
      <c r="D20" s="55">
        <v>463.04512899999997</v>
      </c>
      <c r="E20" s="40">
        <v>89.962085000000002</v>
      </c>
      <c r="F20" s="40">
        <v>48.820512000000001</v>
      </c>
      <c r="G20" s="40">
        <v>65.115076999999999</v>
      </c>
      <c r="H20" s="56">
        <v>224.576021</v>
      </c>
      <c r="I20" s="40">
        <v>302</v>
      </c>
      <c r="J20" s="40">
        <v>53</v>
      </c>
      <c r="K20" s="41">
        <v>61</v>
      </c>
      <c r="L20" s="53">
        <f t="shared" si="0"/>
        <v>188</v>
      </c>
      <c r="M20" s="57">
        <v>233</v>
      </c>
      <c r="N20" s="41">
        <v>42</v>
      </c>
      <c r="O20" s="41">
        <v>52</v>
      </c>
      <c r="P20" s="53">
        <f t="shared" si="1"/>
        <v>139</v>
      </c>
    </row>
    <row r="21" spans="1:16" x14ac:dyDescent="0.25">
      <c r="A21" s="54"/>
      <c r="B21" s="40">
        <v>16</v>
      </c>
      <c r="C21" s="55">
        <v>1286</v>
      </c>
      <c r="D21" s="55">
        <v>1126.9550360000001</v>
      </c>
      <c r="E21" s="40">
        <v>160.03780599999999</v>
      </c>
      <c r="F21" s="40">
        <v>291.17949599999997</v>
      </c>
      <c r="G21" s="40">
        <v>309.88502</v>
      </c>
      <c r="H21" s="56">
        <v>345.42410899999999</v>
      </c>
      <c r="I21" s="40">
        <v>856</v>
      </c>
      <c r="J21" s="40">
        <v>127</v>
      </c>
      <c r="K21" s="41">
        <v>111</v>
      </c>
      <c r="L21" s="53">
        <f t="shared" si="0"/>
        <v>618</v>
      </c>
      <c r="M21" s="57">
        <v>691</v>
      </c>
      <c r="N21" s="41">
        <v>104</v>
      </c>
      <c r="O21" s="41">
        <v>72</v>
      </c>
      <c r="P21" s="53">
        <f t="shared" si="1"/>
        <v>515</v>
      </c>
    </row>
    <row r="22" spans="1:16" x14ac:dyDescent="0.25">
      <c r="A22" s="52"/>
      <c r="B22" s="40">
        <v>17</v>
      </c>
      <c r="C22" s="55">
        <v>1975</v>
      </c>
      <c r="D22" s="55">
        <v>1221.0012099999999</v>
      </c>
      <c r="E22" s="40">
        <v>315.93347999999997</v>
      </c>
      <c r="F22" s="40">
        <v>149.31649999999999</v>
      </c>
      <c r="G22" s="40">
        <v>463.04237899999998</v>
      </c>
      <c r="H22" s="56">
        <v>180.42038500000001</v>
      </c>
      <c r="I22" s="40">
        <v>844</v>
      </c>
      <c r="J22" s="40">
        <v>116</v>
      </c>
      <c r="K22" s="41">
        <v>33</v>
      </c>
      <c r="L22" s="53">
        <f t="shared" si="0"/>
        <v>695</v>
      </c>
      <c r="M22" s="57">
        <v>564</v>
      </c>
      <c r="N22" s="41">
        <v>79</v>
      </c>
      <c r="O22" s="41">
        <v>23</v>
      </c>
      <c r="P22" s="53">
        <f t="shared" si="1"/>
        <v>462</v>
      </c>
    </row>
    <row r="23" spans="1:16" x14ac:dyDescent="0.25">
      <c r="A23" s="54"/>
      <c r="B23" s="40">
        <v>18</v>
      </c>
      <c r="C23" s="55">
        <v>1140</v>
      </c>
      <c r="D23" s="55">
        <v>824.99999300000002</v>
      </c>
      <c r="E23" s="40">
        <v>125.000004</v>
      </c>
      <c r="F23" s="40">
        <v>40</v>
      </c>
      <c r="G23" s="40">
        <v>400.00008800000001</v>
      </c>
      <c r="H23" s="56">
        <v>249.99990399999999</v>
      </c>
      <c r="I23" s="40">
        <v>741</v>
      </c>
      <c r="J23" s="40">
        <v>151</v>
      </c>
      <c r="K23" s="41">
        <v>53</v>
      </c>
      <c r="L23" s="53">
        <f t="shared" si="0"/>
        <v>537</v>
      </c>
      <c r="M23" s="57">
        <v>602</v>
      </c>
      <c r="N23" s="41">
        <v>110</v>
      </c>
      <c r="O23" s="41">
        <v>44</v>
      </c>
      <c r="P23" s="53">
        <f t="shared" si="1"/>
        <v>448</v>
      </c>
    </row>
    <row r="24" spans="1:16" x14ac:dyDescent="0.25">
      <c r="A24" s="54"/>
      <c r="B24" s="40">
        <v>19</v>
      </c>
      <c r="C24" s="55">
        <v>1072</v>
      </c>
      <c r="D24" s="55">
        <v>335.00000699999998</v>
      </c>
      <c r="E24" s="40">
        <v>50.000003</v>
      </c>
      <c r="F24" s="40">
        <v>45.000000999999997</v>
      </c>
      <c r="G24" s="40">
        <v>184.99999700000001</v>
      </c>
      <c r="H24" s="56">
        <v>55.000000999999997</v>
      </c>
      <c r="I24" s="40">
        <v>679</v>
      </c>
      <c r="J24" s="40">
        <v>182</v>
      </c>
      <c r="K24" s="41">
        <v>56</v>
      </c>
      <c r="L24" s="53">
        <f t="shared" si="0"/>
        <v>441</v>
      </c>
      <c r="M24" s="57">
        <v>511</v>
      </c>
      <c r="N24" s="41">
        <v>131</v>
      </c>
      <c r="O24" s="41">
        <v>38</v>
      </c>
      <c r="P24" s="53">
        <f t="shared" si="1"/>
        <v>342</v>
      </c>
    </row>
    <row r="25" spans="1:16" x14ac:dyDescent="0.25">
      <c r="A25" s="54"/>
      <c r="B25" s="40">
        <v>20</v>
      </c>
      <c r="C25" s="55">
        <v>2019</v>
      </c>
      <c r="D25" s="55">
        <v>1419.9173840000001</v>
      </c>
      <c r="E25" s="40">
        <v>448.31403899999998</v>
      </c>
      <c r="F25" s="40">
        <v>177.008197</v>
      </c>
      <c r="G25" s="40">
        <v>406.412216</v>
      </c>
      <c r="H25" s="56">
        <v>338.18294400000002</v>
      </c>
      <c r="I25" s="40">
        <v>1091</v>
      </c>
      <c r="J25" s="40">
        <v>350</v>
      </c>
      <c r="K25" s="41">
        <v>40</v>
      </c>
      <c r="L25" s="53">
        <f t="shared" si="0"/>
        <v>701</v>
      </c>
      <c r="M25" s="57">
        <v>838</v>
      </c>
      <c r="N25" s="41">
        <v>263</v>
      </c>
      <c r="O25" s="41">
        <v>27</v>
      </c>
      <c r="P25" s="53">
        <f t="shared" si="1"/>
        <v>548</v>
      </c>
    </row>
    <row r="26" spans="1:16" x14ac:dyDescent="0.25">
      <c r="A26" s="52"/>
      <c r="B26" s="40">
        <v>21</v>
      </c>
      <c r="C26" s="55">
        <v>1175</v>
      </c>
      <c r="D26" s="55">
        <v>766.16949</v>
      </c>
      <c r="E26" s="40">
        <v>136.52991</v>
      </c>
      <c r="F26" s="40">
        <v>172.30510000000001</v>
      </c>
      <c r="G26" s="40">
        <v>254.29539</v>
      </c>
      <c r="H26" s="56">
        <v>168.90209999999999</v>
      </c>
      <c r="I26" s="40">
        <v>489</v>
      </c>
      <c r="J26" s="40">
        <v>82</v>
      </c>
      <c r="K26" s="41">
        <v>51</v>
      </c>
      <c r="L26" s="53">
        <f t="shared" si="0"/>
        <v>356</v>
      </c>
      <c r="M26" s="57">
        <v>371</v>
      </c>
      <c r="N26" s="41">
        <v>60</v>
      </c>
      <c r="O26" s="41">
        <v>38</v>
      </c>
      <c r="P26" s="53">
        <f t="shared" si="1"/>
        <v>273</v>
      </c>
    </row>
    <row r="27" spans="1:16" x14ac:dyDescent="0.25">
      <c r="A27" s="54"/>
      <c r="B27" s="40">
        <v>22</v>
      </c>
      <c r="C27" s="55">
        <v>0</v>
      </c>
      <c r="D27" s="55">
        <v>0</v>
      </c>
      <c r="E27" s="40">
        <v>0</v>
      </c>
      <c r="F27" s="40">
        <v>0</v>
      </c>
      <c r="G27" s="40">
        <v>0</v>
      </c>
      <c r="H27" s="56">
        <v>0</v>
      </c>
      <c r="I27" s="40">
        <v>0</v>
      </c>
      <c r="J27" s="40">
        <v>0</v>
      </c>
      <c r="K27" s="41">
        <v>0</v>
      </c>
      <c r="L27" s="53">
        <f t="shared" si="0"/>
        <v>0</v>
      </c>
      <c r="M27" s="57">
        <v>0</v>
      </c>
      <c r="N27" s="41">
        <v>0</v>
      </c>
      <c r="O27" s="41">
        <v>0</v>
      </c>
      <c r="P27" s="53">
        <f t="shared" si="1"/>
        <v>0</v>
      </c>
    </row>
    <row r="28" spans="1:16" x14ac:dyDescent="0.25">
      <c r="A28" s="54"/>
      <c r="B28" s="40">
        <v>23</v>
      </c>
      <c r="C28" s="55">
        <v>1469</v>
      </c>
      <c r="D28" s="55">
        <v>777.37163399999997</v>
      </c>
      <c r="E28" s="40">
        <v>118.016908</v>
      </c>
      <c r="F28" s="40">
        <v>134.98906500000001</v>
      </c>
      <c r="G28" s="40">
        <v>146.28781499999999</v>
      </c>
      <c r="H28" s="56">
        <v>370.95325600000001</v>
      </c>
      <c r="I28" s="40">
        <v>888</v>
      </c>
      <c r="J28" s="40">
        <v>168</v>
      </c>
      <c r="K28" s="41">
        <v>253</v>
      </c>
      <c r="L28" s="53">
        <f t="shared" si="0"/>
        <v>467</v>
      </c>
      <c r="M28" s="57">
        <v>699</v>
      </c>
      <c r="N28" s="41">
        <v>130</v>
      </c>
      <c r="O28" s="41">
        <v>198</v>
      </c>
      <c r="P28" s="53">
        <f t="shared" si="1"/>
        <v>371</v>
      </c>
    </row>
    <row r="29" spans="1:16" x14ac:dyDescent="0.25">
      <c r="A29" s="54"/>
      <c r="B29" s="40">
        <v>24</v>
      </c>
      <c r="C29" s="55">
        <v>1379</v>
      </c>
      <c r="D29" s="55">
        <v>757.22908900000004</v>
      </c>
      <c r="E29" s="40">
        <v>137.68639200000001</v>
      </c>
      <c r="F29" s="40">
        <v>85.798135000000002</v>
      </c>
      <c r="G29" s="40">
        <v>144.06008199999999</v>
      </c>
      <c r="H29" s="56">
        <v>362.563357</v>
      </c>
      <c r="I29" s="40">
        <v>572</v>
      </c>
      <c r="J29" s="40">
        <v>118</v>
      </c>
      <c r="K29" s="41">
        <v>177</v>
      </c>
      <c r="L29" s="53">
        <f t="shared" si="0"/>
        <v>277</v>
      </c>
      <c r="M29" s="57">
        <v>466</v>
      </c>
      <c r="N29" s="41">
        <v>93</v>
      </c>
      <c r="O29" s="41">
        <v>149</v>
      </c>
      <c r="P29" s="53">
        <f t="shared" si="1"/>
        <v>224</v>
      </c>
    </row>
    <row r="30" spans="1:16" x14ac:dyDescent="0.25">
      <c r="A30" s="52"/>
      <c r="B30" s="40">
        <v>25</v>
      </c>
      <c r="C30" s="55">
        <v>245</v>
      </c>
      <c r="D30" s="55">
        <v>177.67385200000001</v>
      </c>
      <c r="E30" s="40">
        <v>37.388674000000002</v>
      </c>
      <c r="F30" s="40">
        <v>20.541397</v>
      </c>
      <c r="G30" s="40">
        <v>75.209315000000004</v>
      </c>
      <c r="H30" s="56">
        <v>41.063361</v>
      </c>
      <c r="I30" s="40">
        <v>109</v>
      </c>
      <c r="J30" s="40">
        <v>34</v>
      </c>
      <c r="K30" s="41">
        <v>20</v>
      </c>
      <c r="L30" s="53">
        <f t="shared" si="0"/>
        <v>55</v>
      </c>
      <c r="M30" s="57">
        <v>97</v>
      </c>
      <c r="N30" s="41">
        <v>32</v>
      </c>
      <c r="O30" s="41">
        <v>17</v>
      </c>
      <c r="P30" s="53">
        <f t="shared" si="1"/>
        <v>48</v>
      </c>
    </row>
    <row r="31" spans="1:16" x14ac:dyDescent="0.25">
      <c r="A31" s="52"/>
      <c r="B31" s="40">
        <v>26</v>
      </c>
      <c r="C31" s="55">
        <v>803</v>
      </c>
      <c r="D31" s="55">
        <v>451.16023999999999</v>
      </c>
      <c r="E31" s="40">
        <v>120.469059</v>
      </c>
      <c r="F31" s="40">
        <v>110.406738</v>
      </c>
      <c r="G31" s="40">
        <v>205.9623</v>
      </c>
      <c r="H31" s="56">
        <v>9.4834540000000001</v>
      </c>
      <c r="I31" s="40">
        <v>229</v>
      </c>
      <c r="J31" s="40">
        <v>69</v>
      </c>
      <c r="K31" s="41">
        <v>15</v>
      </c>
      <c r="L31" s="53">
        <f t="shared" si="0"/>
        <v>145</v>
      </c>
      <c r="M31" s="57">
        <v>169</v>
      </c>
      <c r="N31" s="41">
        <v>54</v>
      </c>
      <c r="O31" s="41">
        <v>15</v>
      </c>
      <c r="P31" s="53">
        <f t="shared" si="1"/>
        <v>100</v>
      </c>
    </row>
    <row r="32" spans="1:16" x14ac:dyDescent="0.25">
      <c r="A32" s="52"/>
      <c r="B32" s="40">
        <v>27</v>
      </c>
      <c r="C32" s="55">
        <v>18</v>
      </c>
      <c r="D32" s="55">
        <v>23.209938000000001</v>
      </c>
      <c r="E32" s="40">
        <v>4.9034329999999997</v>
      </c>
      <c r="F32" s="40">
        <v>15.406046999999999</v>
      </c>
      <c r="G32" s="40">
        <v>2.0326840000000002</v>
      </c>
      <c r="H32" s="56">
        <v>0</v>
      </c>
      <c r="I32" s="40">
        <v>23</v>
      </c>
      <c r="J32" s="40">
        <v>3</v>
      </c>
      <c r="K32" s="41">
        <v>7</v>
      </c>
      <c r="L32" s="53">
        <f t="shared" si="0"/>
        <v>13</v>
      </c>
      <c r="M32" s="57">
        <v>15</v>
      </c>
      <c r="N32" s="41">
        <v>2</v>
      </c>
      <c r="O32" s="41">
        <v>5</v>
      </c>
      <c r="P32" s="53">
        <f t="shared" si="1"/>
        <v>8</v>
      </c>
    </row>
    <row r="33" spans="1:16" x14ac:dyDescent="0.25">
      <c r="A33" s="52"/>
      <c r="B33" s="40">
        <v>28</v>
      </c>
      <c r="C33" s="55">
        <v>1351</v>
      </c>
      <c r="D33" s="55">
        <v>1061.334531</v>
      </c>
      <c r="E33" s="40">
        <v>362.24109900000002</v>
      </c>
      <c r="F33" s="40">
        <v>195.14326700000001</v>
      </c>
      <c r="G33" s="40">
        <v>437.027083</v>
      </c>
      <c r="H33" s="56">
        <v>36.385255999999998</v>
      </c>
      <c r="I33" s="40">
        <v>515</v>
      </c>
      <c r="J33" s="40">
        <v>216</v>
      </c>
      <c r="K33" s="41">
        <v>5</v>
      </c>
      <c r="L33" s="53">
        <f t="shared" si="0"/>
        <v>294</v>
      </c>
      <c r="M33" s="57">
        <v>344</v>
      </c>
      <c r="N33" s="41">
        <v>141</v>
      </c>
      <c r="O33" s="41">
        <v>4</v>
      </c>
      <c r="P33" s="53">
        <f t="shared" si="1"/>
        <v>199</v>
      </c>
    </row>
    <row r="34" spans="1:16" x14ac:dyDescent="0.25">
      <c r="A34" s="52"/>
      <c r="B34" s="40">
        <v>29</v>
      </c>
      <c r="C34" s="55">
        <v>0</v>
      </c>
      <c r="D34" s="55">
        <v>0</v>
      </c>
      <c r="E34" s="40">
        <v>0</v>
      </c>
      <c r="F34" s="40">
        <v>0</v>
      </c>
      <c r="G34" s="40">
        <v>0</v>
      </c>
      <c r="H34" s="56">
        <v>0</v>
      </c>
      <c r="I34" s="40">
        <v>1</v>
      </c>
      <c r="J34" s="40">
        <v>0</v>
      </c>
      <c r="K34" s="41">
        <v>0</v>
      </c>
      <c r="L34" s="53">
        <f t="shared" si="0"/>
        <v>1</v>
      </c>
      <c r="M34" s="57">
        <v>0</v>
      </c>
      <c r="N34" s="41">
        <v>0</v>
      </c>
      <c r="O34" s="41">
        <v>0</v>
      </c>
      <c r="P34" s="53">
        <f t="shared" si="1"/>
        <v>0</v>
      </c>
    </row>
    <row r="35" spans="1:16" x14ac:dyDescent="0.25">
      <c r="A35" s="52"/>
      <c r="B35" s="40">
        <v>30</v>
      </c>
      <c r="C35" s="55">
        <v>378</v>
      </c>
      <c r="D35" s="55">
        <v>186.45107100000001</v>
      </c>
      <c r="E35" s="40">
        <v>12.847985</v>
      </c>
      <c r="F35" s="40">
        <v>58.746490000000001</v>
      </c>
      <c r="G35" s="40">
        <v>106.64966</v>
      </c>
      <c r="H35" s="56">
        <v>6.1199820000000003</v>
      </c>
      <c r="I35" s="40">
        <v>15</v>
      </c>
      <c r="J35" s="40">
        <v>3</v>
      </c>
      <c r="K35" s="41">
        <v>1</v>
      </c>
      <c r="L35" s="53">
        <f t="shared" si="0"/>
        <v>11</v>
      </c>
      <c r="M35" s="57">
        <v>5</v>
      </c>
      <c r="N35" s="41">
        <v>1</v>
      </c>
      <c r="O35" s="41">
        <v>0</v>
      </c>
      <c r="P35" s="53">
        <f t="shared" si="1"/>
        <v>4</v>
      </c>
    </row>
    <row r="36" spans="1:16" x14ac:dyDescent="0.25">
      <c r="A36" s="52"/>
      <c r="B36" s="40">
        <v>31</v>
      </c>
      <c r="C36" s="55">
        <v>1867</v>
      </c>
      <c r="D36" s="55">
        <v>367.53833700000001</v>
      </c>
      <c r="E36" s="40">
        <v>207.23525000000001</v>
      </c>
      <c r="F36" s="40">
        <v>38.122767000000003</v>
      </c>
      <c r="G36" s="40">
        <v>104.154849</v>
      </c>
      <c r="H36" s="56">
        <v>16.758395</v>
      </c>
      <c r="I36" s="40">
        <v>576</v>
      </c>
      <c r="J36" s="40">
        <v>304</v>
      </c>
      <c r="K36" s="41">
        <v>15</v>
      </c>
      <c r="L36" s="53">
        <f t="shared" si="0"/>
        <v>257</v>
      </c>
      <c r="M36" s="57">
        <v>366</v>
      </c>
      <c r="N36" s="41">
        <v>189</v>
      </c>
      <c r="O36" s="41">
        <v>13</v>
      </c>
      <c r="P36" s="53">
        <f t="shared" si="1"/>
        <v>164</v>
      </c>
    </row>
    <row r="37" spans="1:16" x14ac:dyDescent="0.25">
      <c r="A37" s="52"/>
      <c r="B37" s="40">
        <v>32</v>
      </c>
      <c r="C37" s="55">
        <v>16</v>
      </c>
      <c r="D37" s="55">
        <v>4.7573460000000001</v>
      </c>
      <c r="E37" s="40">
        <v>1.498667</v>
      </c>
      <c r="F37" s="40">
        <v>3.2586789999999999</v>
      </c>
      <c r="G37" s="40">
        <v>0</v>
      </c>
      <c r="H37" s="56">
        <v>0</v>
      </c>
      <c r="I37" s="40">
        <v>1</v>
      </c>
      <c r="J37" s="40">
        <v>0</v>
      </c>
      <c r="K37" s="41">
        <v>0</v>
      </c>
      <c r="L37" s="53">
        <f t="shared" si="0"/>
        <v>1</v>
      </c>
      <c r="M37" s="57">
        <v>0</v>
      </c>
      <c r="N37" s="41">
        <v>0</v>
      </c>
      <c r="O37" s="41">
        <v>0</v>
      </c>
      <c r="P37" s="53">
        <f t="shared" si="1"/>
        <v>0</v>
      </c>
    </row>
    <row r="38" spans="1:16" x14ac:dyDescent="0.25">
      <c r="A38" s="52"/>
      <c r="B38" s="40">
        <v>33</v>
      </c>
      <c r="C38" s="55">
        <v>14</v>
      </c>
      <c r="D38" s="55">
        <v>4.041614</v>
      </c>
      <c r="E38" s="40">
        <v>0.499556</v>
      </c>
      <c r="F38" s="40">
        <v>0</v>
      </c>
      <c r="G38" s="40">
        <v>1.468888</v>
      </c>
      <c r="H38" s="56">
        <v>2.0731709999999999</v>
      </c>
      <c r="I38" s="40">
        <v>1</v>
      </c>
      <c r="J38" s="40">
        <v>0</v>
      </c>
      <c r="K38" s="41">
        <v>0</v>
      </c>
      <c r="L38" s="53">
        <f t="shared" si="0"/>
        <v>1</v>
      </c>
      <c r="M38" s="57">
        <v>1</v>
      </c>
      <c r="N38" s="41">
        <v>0</v>
      </c>
      <c r="O38" s="41">
        <v>0</v>
      </c>
      <c r="P38" s="53">
        <f t="shared" si="1"/>
        <v>1</v>
      </c>
    </row>
    <row r="39" spans="1:16" x14ac:dyDescent="0.25">
      <c r="A39" s="52"/>
      <c r="B39" s="40">
        <v>34</v>
      </c>
      <c r="C39" s="55">
        <v>9</v>
      </c>
      <c r="D39" s="55">
        <v>1.607432</v>
      </c>
      <c r="E39" s="40">
        <v>1.259606</v>
      </c>
      <c r="F39" s="40">
        <v>0</v>
      </c>
      <c r="G39" s="40">
        <v>0</v>
      </c>
      <c r="H39" s="56">
        <v>0</v>
      </c>
      <c r="I39" s="40">
        <v>4</v>
      </c>
      <c r="J39" s="40">
        <v>0</v>
      </c>
      <c r="K39" s="41">
        <v>0</v>
      </c>
      <c r="L39" s="53">
        <f t="shared" si="0"/>
        <v>4</v>
      </c>
      <c r="M39" s="57">
        <v>2</v>
      </c>
      <c r="N39" s="41">
        <v>0</v>
      </c>
      <c r="O39" s="41">
        <v>0</v>
      </c>
      <c r="P39" s="53">
        <f t="shared" si="1"/>
        <v>2</v>
      </c>
    </row>
    <row r="40" spans="1:16" x14ac:dyDescent="0.25">
      <c r="A40" s="52"/>
      <c r="B40" s="40">
        <v>35</v>
      </c>
      <c r="C40" s="55">
        <v>46</v>
      </c>
      <c r="D40" s="55">
        <v>38.537739000000002</v>
      </c>
      <c r="E40" s="40">
        <v>2.497779</v>
      </c>
      <c r="F40" s="40">
        <v>33.673011000000002</v>
      </c>
      <c r="G40" s="40">
        <v>0.29377799999999998</v>
      </c>
      <c r="H40" s="56">
        <v>2.0731709999999999</v>
      </c>
      <c r="I40" s="40">
        <v>7</v>
      </c>
      <c r="J40" s="40">
        <v>0</v>
      </c>
      <c r="K40" s="41">
        <v>0</v>
      </c>
      <c r="L40" s="53">
        <f t="shared" si="0"/>
        <v>7</v>
      </c>
      <c r="M40" s="57">
        <v>6</v>
      </c>
      <c r="N40" s="41">
        <v>0</v>
      </c>
      <c r="O40" s="41">
        <v>0</v>
      </c>
      <c r="P40" s="53">
        <f t="shared" si="1"/>
        <v>6</v>
      </c>
    </row>
    <row r="41" spans="1:16" x14ac:dyDescent="0.25">
      <c r="A41" s="52"/>
      <c r="B41" s="40">
        <v>36</v>
      </c>
      <c r="C41" s="55">
        <v>0</v>
      </c>
      <c r="D41" s="55">
        <v>0</v>
      </c>
      <c r="E41" s="40">
        <v>0</v>
      </c>
      <c r="F41" s="40">
        <v>0</v>
      </c>
      <c r="G41" s="40">
        <v>0</v>
      </c>
      <c r="H41" s="56">
        <v>0</v>
      </c>
      <c r="I41" s="40">
        <v>0</v>
      </c>
      <c r="J41" s="40">
        <v>0</v>
      </c>
      <c r="K41" s="41">
        <v>0</v>
      </c>
      <c r="L41" s="53">
        <f t="shared" si="0"/>
        <v>0</v>
      </c>
      <c r="M41" s="57">
        <v>0</v>
      </c>
      <c r="N41" s="41">
        <v>0</v>
      </c>
      <c r="O41" s="41">
        <v>0</v>
      </c>
      <c r="P41" s="53">
        <f t="shared" si="1"/>
        <v>0</v>
      </c>
    </row>
    <row r="42" spans="1:16" x14ac:dyDescent="0.25">
      <c r="A42" s="52"/>
      <c r="B42" s="40">
        <v>37</v>
      </c>
      <c r="C42" s="55">
        <v>1731</v>
      </c>
      <c r="D42" s="55">
        <v>358.43657300000001</v>
      </c>
      <c r="E42" s="40">
        <v>190.233375</v>
      </c>
      <c r="F42" s="40">
        <v>13.947369</v>
      </c>
      <c r="G42" s="40">
        <v>127.046528</v>
      </c>
      <c r="H42" s="56">
        <v>27.209302000000001</v>
      </c>
      <c r="I42" s="40">
        <v>657</v>
      </c>
      <c r="J42" s="40">
        <v>237</v>
      </c>
      <c r="K42" s="41">
        <v>11</v>
      </c>
      <c r="L42" s="53">
        <f t="shared" si="0"/>
        <v>409</v>
      </c>
      <c r="M42" s="57">
        <v>375</v>
      </c>
      <c r="N42" s="41">
        <v>150</v>
      </c>
      <c r="O42" s="41">
        <v>7</v>
      </c>
      <c r="P42" s="53">
        <f t="shared" si="1"/>
        <v>218</v>
      </c>
    </row>
    <row r="43" spans="1:16" x14ac:dyDescent="0.25">
      <c r="A43" s="52"/>
      <c r="B43" s="40">
        <v>38</v>
      </c>
      <c r="C43" s="55">
        <v>1924</v>
      </c>
      <c r="D43" s="55">
        <v>467.04439200000002</v>
      </c>
      <c r="E43" s="40">
        <v>297.27272799999997</v>
      </c>
      <c r="F43" s="40">
        <v>25.8125</v>
      </c>
      <c r="G43" s="40">
        <v>134.95917</v>
      </c>
      <c r="H43" s="56">
        <v>0</v>
      </c>
      <c r="I43" s="40">
        <v>602</v>
      </c>
      <c r="J43" s="40">
        <v>299</v>
      </c>
      <c r="K43" s="41">
        <v>7</v>
      </c>
      <c r="L43" s="53">
        <f t="shared" si="0"/>
        <v>296</v>
      </c>
      <c r="M43" s="57">
        <v>361</v>
      </c>
      <c r="N43" s="41">
        <v>194</v>
      </c>
      <c r="O43" s="41">
        <v>1</v>
      </c>
      <c r="P43" s="53">
        <f t="shared" si="1"/>
        <v>166</v>
      </c>
    </row>
    <row r="44" spans="1:16" x14ac:dyDescent="0.25">
      <c r="A44" s="52"/>
      <c r="B44" s="40">
        <v>39</v>
      </c>
      <c r="C44" s="55">
        <v>1833</v>
      </c>
      <c r="D44" s="55">
        <v>682.05871000000002</v>
      </c>
      <c r="E44" s="40">
        <v>382.18475699999999</v>
      </c>
      <c r="F44" s="40">
        <v>23.993808999999999</v>
      </c>
      <c r="G44" s="40">
        <v>137.91085200000001</v>
      </c>
      <c r="H44" s="56">
        <v>117.969292</v>
      </c>
      <c r="I44" s="40">
        <v>739</v>
      </c>
      <c r="J44" s="40">
        <v>311</v>
      </c>
      <c r="K44" s="41">
        <v>12</v>
      </c>
      <c r="L44" s="53">
        <f t="shared" si="0"/>
        <v>416</v>
      </c>
      <c r="M44" s="57">
        <v>455</v>
      </c>
      <c r="N44" s="41">
        <v>204</v>
      </c>
      <c r="O44" s="41">
        <v>7</v>
      </c>
      <c r="P44" s="53">
        <f t="shared" si="1"/>
        <v>244</v>
      </c>
    </row>
    <row r="45" spans="1:16" x14ac:dyDescent="0.25">
      <c r="A45" s="52"/>
      <c r="B45" s="40">
        <v>40</v>
      </c>
      <c r="C45" s="55">
        <v>1447</v>
      </c>
      <c r="D45" s="55">
        <v>457.49584399999998</v>
      </c>
      <c r="E45" s="40">
        <v>204.84656699999999</v>
      </c>
      <c r="F45" s="40">
        <v>20.499811000000001</v>
      </c>
      <c r="G45" s="40">
        <v>212.44988000000001</v>
      </c>
      <c r="H45" s="56">
        <v>11.699595</v>
      </c>
      <c r="I45" s="40">
        <v>549</v>
      </c>
      <c r="J45" s="40">
        <v>223</v>
      </c>
      <c r="K45" s="41">
        <v>5</v>
      </c>
      <c r="L45" s="53">
        <f t="shared" si="0"/>
        <v>321</v>
      </c>
      <c r="M45" s="57">
        <v>277</v>
      </c>
      <c r="N45" s="41">
        <v>120</v>
      </c>
      <c r="O45" s="41">
        <v>2</v>
      </c>
      <c r="P45" s="53">
        <f t="shared" si="1"/>
        <v>155</v>
      </c>
    </row>
    <row r="46" spans="1:16" x14ac:dyDescent="0.25">
      <c r="A46" s="52"/>
      <c r="B46" s="40">
        <v>41</v>
      </c>
      <c r="C46" s="55">
        <v>677</v>
      </c>
      <c r="D46" s="55">
        <v>593.78189199999997</v>
      </c>
      <c r="E46" s="40">
        <v>39.232306000000001</v>
      </c>
      <c r="F46" s="40">
        <v>42.058821999999999</v>
      </c>
      <c r="G46" s="40">
        <v>193.53703999999999</v>
      </c>
      <c r="H46" s="56">
        <v>318.95372600000002</v>
      </c>
      <c r="I46" s="40">
        <v>367</v>
      </c>
      <c r="J46" s="40">
        <v>67</v>
      </c>
      <c r="K46" s="41">
        <v>30</v>
      </c>
      <c r="L46" s="53">
        <f t="shared" si="0"/>
        <v>270</v>
      </c>
      <c r="M46" s="57">
        <v>265</v>
      </c>
      <c r="N46" s="41">
        <v>52</v>
      </c>
      <c r="O46" s="41">
        <v>24</v>
      </c>
      <c r="P46" s="53">
        <f t="shared" si="1"/>
        <v>189</v>
      </c>
    </row>
    <row r="47" spans="1:16" x14ac:dyDescent="0.25">
      <c r="A47" s="52"/>
      <c r="B47" s="40">
        <v>42</v>
      </c>
      <c r="C47" s="55">
        <v>1765</v>
      </c>
      <c r="D47" s="55">
        <v>781.10791500000005</v>
      </c>
      <c r="E47" s="40">
        <v>321.94323500000002</v>
      </c>
      <c r="F47" s="40">
        <v>304.41799400000002</v>
      </c>
      <c r="G47" s="40">
        <v>115.09095000000001</v>
      </c>
      <c r="H47" s="56">
        <v>35.655759000000003</v>
      </c>
      <c r="I47" s="40">
        <v>827</v>
      </c>
      <c r="J47" s="40">
        <v>391</v>
      </c>
      <c r="K47" s="41">
        <v>17</v>
      </c>
      <c r="L47" s="53">
        <f t="shared" si="0"/>
        <v>419</v>
      </c>
      <c r="M47" s="57">
        <v>580</v>
      </c>
      <c r="N47" s="41">
        <v>252</v>
      </c>
      <c r="O47" s="41">
        <v>7</v>
      </c>
      <c r="P47" s="53">
        <f t="shared" si="1"/>
        <v>321</v>
      </c>
    </row>
    <row r="48" spans="1:16" x14ac:dyDescent="0.25">
      <c r="A48" s="52"/>
      <c r="B48" s="40">
        <v>43</v>
      </c>
      <c r="C48" s="55">
        <v>1418</v>
      </c>
      <c r="D48" s="55">
        <v>554.74523499999998</v>
      </c>
      <c r="E48" s="40">
        <v>197.469041</v>
      </c>
      <c r="F48" s="40">
        <v>83.089823999999993</v>
      </c>
      <c r="G48" s="40">
        <v>118.285718</v>
      </c>
      <c r="H48" s="56">
        <v>71.900752999999995</v>
      </c>
      <c r="I48" s="40">
        <v>542</v>
      </c>
      <c r="J48" s="40">
        <v>241</v>
      </c>
      <c r="K48" s="41">
        <v>24</v>
      </c>
      <c r="L48" s="53">
        <f t="shared" si="0"/>
        <v>277</v>
      </c>
      <c r="M48" s="57">
        <v>284</v>
      </c>
      <c r="N48" s="41">
        <v>133</v>
      </c>
      <c r="O48" s="41">
        <v>16</v>
      </c>
      <c r="P48" s="53">
        <f t="shared" si="1"/>
        <v>135</v>
      </c>
    </row>
    <row r="49" spans="1:16" x14ac:dyDescent="0.25">
      <c r="A49" s="52"/>
      <c r="B49" s="40">
        <v>44</v>
      </c>
      <c r="C49" s="55">
        <v>1850</v>
      </c>
      <c r="D49" s="55">
        <v>1046.1121169999999</v>
      </c>
      <c r="E49" s="40">
        <v>500.97433599999999</v>
      </c>
      <c r="F49" s="40">
        <v>67.079761000000005</v>
      </c>
      <c r="G49" s="40">
        <v>315.44644399999999</v>
      </c>
      <c r="H49" s="56">
        <v>162.61157800000001</v>
      </c>
      <c r="I49" s="40">
        <v>706</v>
      </c>
      <c r="J49" s="40">
        <v>312</v>
      </c>
      <c r="K49" s="41">
        <v>21</v>
      </c>
      <c r="L49" s="53">
        <f t="shared" si="0"/>
        <v>373</v>
      </c>
      <c r="M49" s="57">
        <v>478</v>
      </c>
      <c r="N49" s="41">
        <v>218</v>
      </c>
      <c r="O49" s="41">
        <v>14</v>
      </c>
      <c r="P49" s="53">
        <f t="shared" si="1"/>
        <v>246</v>
      </c>
    </row>
    <row r="50" spans="1:16" x14ac:dyDescent="0.25">
      <c r="A50" s="52"/>
      <c r="B50" s="40">
        <v>45</v>
      </c>
      <c r="C50" s="55">
        <v>2074</v>
      </c>
      <c r="D50" s="55">
        <v>1059.465792</v>
      </c>
      <c r="E50" s="40">
        <v>189.464674</v>
      </c>
      <c r="F50" s="40">
        <v>104.100002</v>
      </c>
      <c r="G50" s="40">
        <v>487.88142599999998</v>
      </c>
      <c r="H50" s="56">
        <v>233.01969199999999</v>
      </c>
      <c r="I50" s="40">
        <v>694</v>
      </c>
      <c r="J50" s="40">
        <v>299</v>
      </c>
      <c r="K50" s="41">
        <v>16</v>
      </c>
      <c r="L50" s="53">
        <f t="shared" si="0"/>
        <v>379</v>
      </c>
      <c r="M50" s="57">
        <v>446</v>
      </c>
      <c r="N50" s="41">
        <v>203</v>
      </c>
      <c r="O50" s="41">
        <v>12</v>
      </c>
      <c r="P50" s="53">
        <f t="shared" si="1"/>
        <v>231</v>
      </c>
    </row>
    <row r="51" spans="1:16" x14ac:dyDescent="0.25">
      <c r="A51" s="52"/>
      <c r="B51" s="40">
        <v>46</v>
      </c>
      <c r="C51" s="55">
        <v>70</v>
      </c>
      <c r="D51" s="55">
        <v>27.698407</v>
      </c>
      <c r="E51" s="40">
        <v>16.5</v>
      </c>
      <c r="F51" s="40">
        <v>4.5454549999999996</v>
      </c>
      <c r="G51" s="40">
        <v>4.7499989999999999</v>
      </c>
      <c r="H51" s="56">
        <v>0.56962000000000002</v>
      </c>
      <c r="I51" s="40">
        <v>44</v>
      </c>
      <c r="J51" s="40">
        <v>11</v>
      </c>
      <c r="K51" s="41">
        <v>1</v>
      </c>
      <c r="L51" s="53">
        <f t="shared" si="0"/>
        <v>32</v>
      </c>
      <c r="M51" s="57">
        <v>31</v>
      </c>
      <c r="N51" s="41">
        <v>7</v>
      </c>
      <c r="O51" s="41">
        <v>1</v>
      </c>
      <c r="P51" s="53">
        <f t="shared" si="1"/>
        <v>23</v>
      </c>
    </row>
    <row r="52" spans="1:16" x14ac:dyDescent="0.25">
      <c r="A52" s="52"/>
      <c r="B52" s="40">
        <v>47</v>
      </c>
      <c r="C52" s="55">
        <v>2408</v>
      </c>
      <c r="D52" s="55">
        <v>1196.3014780000001</v>
      </c>
      <c r="E52" s="40">
        <v>533.50000699999998</v>
      </c>
      <c r="F52" s="40">
        <v>70.454547000000005</v>
      </c>
      <c r="G52" s="40">
        <v>565.24988299999995</v>
      </c>
      <c r="H52" s="56">
        <v>14.43038</v>
      </c>
      <c r="I52" s="40">
        <v>837</v>
      </c>
      <c r="J52" s="40">
        <v>327</v>
      </c>
      <c r="K52" s="41">
        <v>11</v>
      </c>
      <c r="L52" s="53">
        <f t="shared" si="0"/>
        <v>499</v>
      </c>
      <c r="M52" s="57">
        <v>519</v>
      </c>
      <c r="N52" s="41">
        <v>188</v>
      </c>
      <c r="O52" s="41">
        <v>8</v>
      </c>
      <c r="P52" s="53">
        <f t="shared" si="1"/>
        <v>323</v>
      </c>
    </row>
    <row r="53" spans="1:16" x14ac:dyDescent="0.25">
      <c r="A53" s="52"/>
      <c r="B53" s="40">
        <v>48</v>
      </c>
      <c r="C53" s="55">
        <v>727</v>
      </c>
      <c r="D53" s="55">
        <v>253.04507599999999</v>
      </c>
      <c r="E53" s="40">
        <v>64.140195000000006</v>
      </c>
      <c r="F53" s="40">
        <v>10.558904999999999</v>
      </c>
      <c r="G53" s="40">
        <v>176.42076900000001</v>
      </c>
      <c r="H53" s="56">
        <v>1.8507739999999999</v>
      </c>
      <c r="I53" s="40">
        <v>333</v>
      </c>
      <c r="J53" s="40">
        <v>81</v>
      </c>
      <c r="K53" s="41">
        <v>0</v>
      </c>
      <c r="L53" s="53">
        <f t="shared" si="0"/>
        <v>252</v>
      </c>
      <c r="M53" s="57">
        <v>208</v>
      </c>
      <c r="N53" s="41">
        <v>52</v>
      </c>
      <c r="O53" s="41">
        <v>0</v>
      </c>
      <c r="P53" s="53">
        <f t="shared" si="1"/>
        <v>156</v>
      </c>
    </row>
    <row r="54" spans="1:16" x14ac:dyDescent="0.25">
      <c r="A54" s="52"/>
      <c r="B54" s="40">
        <v>49</v>
      </c>
      <c r="C54" s="55">
        <v>2685</v>
      </c>
      <c r="D54" s="55">
        <v>1259.3621680000001</v>
      </c>
      <c r="E54" s="40">
        <v>402.31455299999999</v>
      </c>
      <c r="F54" s="40">
        <v>96.278649999999999</v>
      </c>
      <c r="G54" s="40">
        <v>675.59073699999999</v>
      </c>
      <c r="H54" s="56">
        <v>21.770468000000001</v>
      </c>
      <c r="I54" s="40">
        <v>1198</v>
      </c>
      <c r="J54" s="40">
        <v>330</v>
      </c>
      <c r="K54" s="41">
        <v>16</v>
      </c>
      <c r="L54" s="53">
        <f t="shared" si="0"/>
        <v>852</v>
      </c>
      <c r="M54" s="57">
        <v>754</v>
      </c>
      <c r="N54" s="41">
        <v>203</v>
      </c>
      <c r="O54" s="41">
        <v>7</v>
      </c>
      <c r="P54" s="53">
        <f t="shared" si="1"/>
        <v>544</v>
      </c>
    </row>
    <row r="55" spans="1:16" x14ac:dyDescent="0.25">
      <c r="A55" s="52"/>
      <c r="B55" s="40">
        <v>50</v>
      </c>
      <c r="C55" s="55">
        <v>2169</v>
      </c>
      <c r="D55" s="55">
        <v>996.73999000000003</v>
      </c>
      <c r="E55" s="40">
        <v>503.328014</v>
      </c>
      <c r="F55" s="40">
        <v>47.983871999999998</v>
      </c>
      <c r="G55" s="40">
        <v>365.725731</v>
      </c>
      <c r="H55" s="56">
        <v>33.035710000000002</v>
      </c>
      <c r="I55" s="40">
        <v>962</v>
      </c>
      <c r="J55" s="40">
        <v>264</v>
      </c>
      <c r="K55" s="41">
        <v>11</v>
      </c>
      <c r="L55" s="53">
        <f t="shared" si="0"/>
        <v>687</v>
      </c>
      <c r="M55" s="57">
        <v>638</v>
      </c>
      <c r="N55" s="41">
        <v>182</v>
      </c>
      <c r="O55" s="41">
        <v>6</v>
      </c>
      <c r="P55" s="53">
        <f t="shared" si="1"/>
        <v>450</v>
      </c>
    </row>
    <row r="56" spans="1:16" x14ac:dyDescent="0.25">
      <c r="A56" s="52"/>
      <c r="B56" s="40">
        <v>51</v>
      </c>
      <c r="C56" s="55">
        <v>1785</v>
      </c>
      <c r="D56" s="55">
        <v>655.86480400000005</v>
      </c>
      <c r="E56" s="40">
        <v>148.36836299999999</v>
      </c>
      <c r="F56" s="40">
        <v>56.353541</v>
      </c>
      <c r="G56" s="40">
        <v>403.66015299999998</v>
      </c>
      <c r="H56" s="56">
        <v>47.467869999999998</v>
      </c>
      <c r="I56" s="40">
        <v>863</v>
      </c>
      <c r="J56" s="40">
        <v>197</v>
      </c>
      <c r="K56" s="41">
        <v>27</v>
      </c>
      <c r="L56" s="53">
        <f t="shared" si="0"/>
        <v>639</v>
      </c>
      <c r="M56" s="57">
        <v>537</v>
      </c>
      <c r="N56" s="41">
        <v>132</v>
      </c>
      <c r="O56" s="41">
        <v>16</v>
      </c>
      <c r="P56" s="53">
        <f t="shared" si="1"/>
        <v>389</v>
      </c>
    </row>
    <row r="57" spans="1:16" x14ac:dyDescent="0.25">
      <c r="A57" s="52"/>
      <c r="B57" s="40">
        <v>52</v>
      </c>
      <c r="C57" s="55">
        <v>275</v>
      </c>
      <c r="D57" s="55">
        <v>59.262193000000003</v>
      </c>
      <c r="E57" s="40">
        <v>20.843882000000001</v>
      </c>
      <c r="F57" s="40">
        <v>16.122381000000001</v>
      </c>
      <c r="G57" s="40">
        <v>18.101015</v>
      </c>
      <c r="H57" s="56">
        <v>4.1949149999999999</v>
      </c>
      <c r="I57" s="40">
        <v>68</v>
      </c>
      <c r="J57" s="40">
        <v>19</v>
      </c>
      <c r="K57" s="41">
        <v>1</v>
      </c>
      <c r="L57" s="53">
        <f t="shared" si="0"/>
        <v>48</v>
      </c>
      <c r="M57" s="57">
        <v>42</v>
      </c>
      <c r="N57" s="41">
        <v>16</v>
      </c>
      <c r="O57" s="41">
        <v>1</v>
      </c>
      <c r="P57" s="53">
        <f t="shared" si="1"/>
        <v>25</v>
      </c>
    </row>
    <row r="58" spans="1:16" x14ac:dyDescent="0.25">
      <c r="A58" s="52"/>
      <c r="B58" s="40">
        <v>53</v>
      </c>
      <c r="C58" s="55">
        <v>522</v>
      </c>
      <c r="D58" s="55">
        <v>396.89957099999998</v>
      </c>
      <c r="E58" s="40">
        <v>28.974236000000001</v>
      </c>
      <c r="F58" s="40">
        <v>333.47144800000001</v>
      </c>
      <c r="G58" s="40">
        <v>6.1693280000000001</v>
      </c>
      <c r="H58" s="56">
        <v>26.951219999999999</v>
      </c>
      <c r="I58" s="40">
        <v>405</v>
      </c>
      <c r="J58" s="40">
        <v>33</v>
      </c>
      <c r="K58" s="41">
        <v>12</v>
      </c>
      <c r="L58" s="53">
        <f t="shared" si="0"/>
        <v>360</v>
      </c>
      <c r="M58" s="57">
        <v>365</v>
      </c>
      <c r="N58" s="41">
        <v>28</v>
      </c>
      <c r="O58" s="41">
        <v>12</v>
      </c>
      <c r="P58" s="53">
        <f t="shared" si="1"/>
        <v>325</v>
      </c>
    </row>
    <row r="59" spans="1:16" x14ac:dyDescent="0.25">
      <c r="A59" s="52"/>
      <c r="B59" s="40">
        <v>54</v>
      </c>
      <c r="C59" s="55">
        <v>1445</v>
      </c>
      <c r="D59" s="55">
        <v>1046.4130419999999</v>
      </c>
      <c r="E59" s="40">
        <v>86.190004000000002</v>
      </c>
      <c r="F59" s="40">
        <v>851.08418300000005</v>
      </c>
      <c r="G59" s="40">
        <v>43.375492999999999</v>
      </c>
      <c r="H59" s="56">
        <v>57.382404999999999</v>
      </c>
      <c r="I59" s="40">
        <v>1081</v>
      </c>
      <c r="J59" s="40">
        <v>89</v>
      </c>
      <c r="K59" s="41">
        <v>28</v>
      </c>
      <c r="L59" s="53">
        <f t="shared" si="0"/>
        <v>964</v>
      </c>
      <c r="M59" s="57">
        <v>935</v>
      </c>
      <c r="N59" s="41">
        <v>68</v>
      </c>
      <c r="O59" s="41">
        <v>23</v>
      </c>
      <c r="P59" s="53">
        <f t="shared" si="1"/>
        <v>844</v>
      </c>
    </row>
    <row r="60" spans="1:16" x14ac:dyDescent="0.25">
      <c r="A60" s="52"/>
      <c r="B60" s="40">
        <v>55</v>
      </c>
      <c r="C60" s="55">
        <v>913</v>
      </c>
      <c r="D60" s="55">
        <v>672.46966799999996</v>
      </c>
      <c r="E60" s="40">
        <v>15.48911</v>
      </c>
      <c r="F60" s="40">
        <v>528.40909099999999</v>
      </c>
      <c r="G60" s="40">
        <v>37.857182000000002</v>
      </c>
      <c r="H60" s="56">
        <v>77.380951999999994</v>
      </c>
      <c r="I60" s="40">
        <v>780</v>
      </c>
      <c r="J60" s="40">
        <v>24</v>
      </c>
      <c r="K60" s="41">
        <v>56</v>
      </c>
      <c r="L60" s="53">
        <f t="shared" si="0"/>
        <v>700</v>
      </c>
      <c r="M60" s="57">
        <v>707</v>
      </c>
      <c r="N60" s="41">
        <v>20</v>
      </c>
      <c r="O60" s="41">
        <v>45</v>
      </c>
      <c r="P60" s="53">
        <f t="shared" si="1"/>
        <v>642</v>
      </c>
    </row>
    <row r="61" spans="1:16" x14ac:dyDescent="0.25">
      <c r="A61" s="52"/>
      <c r="B61" s="40">
        <v>56</v>
      </c>
      <c r="C61" s="55">
        <v>160</v>
      </c>
      <c r="D61" s="55">
        <v>103.337215</v>
      </c>
      <c r="E61" s="40">
        <v>6.5217299999999998</v>
      </c>
      <c r="F61" s="40">
        <v>65.624996999999993</v>
      </c>
      <c r="G61" s="40">
        <v>6.4285779999999999</v>
      </c>
      <c r="H61" s="56">
        <v>24.761907000000001</v>
      </c>
      <c r="I61" s="40">
        <v>102</v>
      </c>
      <c r="J61" s="40">
        <v>9</v>
      </c>
      <c r="K61" s="41">
        <v>15</v>
      </c>
      <c r="L61" s="53">
        <f t="shared" si="0"/>
        <v>78</v>
      </c>
      <c r="M61" s="57">
        <v>91</v>
      </c>
      <c r="N61" s="41">
        <v>6</v>
      </c>
      <c r="O61" s="41">
        <v>14</v>
      </c>
      <c r="P61" s="53">
        <f t="shared" si="1"/>
        <v>71</v>
      </c>
    </row>
    <row r="62" spans="1:16" x14ac:dyDescent="0.25">
      <c r="A62" s="52"/>
      <c r="B62" s="40">
        <v>57</v>
      </c>
      <c r="C62" s="55">
        <v>410</v>
      </c>
      <c r="D62" s="55">
        <v>273.642135</v>
      </c>
      <c r="E62" s="40">
        <v>24.456489999999999</v>
      </c>
      <c r="F62" s="40">
        <v>188.35227499999999</v>
      </c>
      <c r="G62" s="40">
        <v>33.571461999999997</v>
      </c>
      <c r="H62" s="56">
        <v>13.928572000000001</v>
      </c>
      <c r="I62" s="40">
        <v>281</v>
      </c>
      <c r="J62" s="40">
        <v>42</v>
      </c>
      <c r="K62" s="41">
        <v>4</v>
      </c>
      <c r="L62" s="53">
        <f t="shared" si="0"/>
        <v>235</v>
      </c>
      <c r="M62" s="57">
        <v>248</v>
      </c>
      <c r="N62" s="41">
        <v>36</v>
      </c>
      <c r="O62" s="41">
        <v>1</v>
      </c>
      <c r="P62" s="53">
        <f t="shared" si="1"/>
        <v>211</v>
      </c>
    </row>
    <row r="63" spans="1:16" x14ac:dyDescent="0.25">
      <c r="A63" s="52"/>
      <c r="B63" s="40">
        <v>58</v>
      </c>
      <c r="C63" s="55">
        <v>32</v>
      </c>
      <c r="D63" s="55">
        <v>15.753571000000001</v>
      </c>
      <c r="E63" s="40">
        <v>4.0760810000000003</v>
      </c>
      <c r="F63" s="40">
        <v>8.5227269999999997</v>
      </c>
      <c r="G63" s="40">
        <v>0.71428599999999998</v>
      </c>
      <c r="H63" s="56">
        <v>0.77381</v>
      </c>
      <c r="I63" s="40">
        <v>121</v>
      </c>
      <c r="J63" s="40">
        <v>4</v>
      </c>
      <c r="K63" s="41">
        <v>8</v>
      </c>
      <c r="L63" s="53">
        <f t="shared" si="0"/>
        <v>109</v>
      </c>
      <c r="M63" s="57">
        <v>109</v>
      </c>
      <c r="N63" s="41">
        <v>4</v>
      </c>
      <c r="O63" s="41">
        <v>8</v>
      </c>
      <c r="P63" s="53">
        <f t="shared" si="1"/>
        <v>97</v>
      </c>
    </row>
    <row r="64" spans="1:16" x14ac:dyDescent="0.25">
      <c r="A64" s="52"/>
      <c r="B64" s="40">
        <v>59</v>
      </c>
      <c r="C64" s="55">
        <v>20</v>
      </c>
      <c r="D64" s="55">
        <v>7.8493729999999999</v>
      </c>
      <c r="E64" s="40">
        <v>5.7065140000000003</v>
      </c>
      <c r="F64" s="40">
        <v>0</v>
      </c>
      <c r="G64" s="40">
        <v>2.1428590000000001</v>
      </c>
      <c r="H64" s="56">
        <v>0</v>
      </c>
      <c r="I64" s="40">
        <v>1</v>
      </c>
      <c r="J64" s="40">
        <v>0</v>
      </c>
      <c r="K64" s="41">
        <v>0</v>
      </c>
      <c r="L64" s="53">
        <f t="shared" si="0"/>
        <v>1</v>
      </c>
      <c r="M64" s="57">
        <v>1</v>
      </c>
      <c r="N64" s="41">
        <v>0</v>
      </c>
      <c r="O64" s="41">
        <v>0</v>
      </c>
      <c r="P64" s="53">
        <f t="shared" si="1"/>
        <v>1</v>
      </c>
    </row>
    <row r="65" spans="1:16" x14ac:dyDescent="0.25">
      <c r="A65" s="52"/>
      <c r="B65" s="40">
        <v>60</v>
      </c>
      <c r="C65" s="55">
        <v>65</v>
      </c>
      <c r="D65" s="55">
        <v>37.318992000000001</v>
      </c>
      <c r="E65" s="40">
        <v>3.8197480000000001</v>
      </c>
      <c r="F65" s="40">
        <v>21.520405</v>
      </c>
      <c r="G65" s="40">
        <v>9.7579119999999993</v>
      </c>
      <c r="H65" s="56">
        <v>2.2209279999999998</v>
      </c>
      <c r="I65" s="40">
        <v>74</v>
      </c>
      <c r="J65" s="40">
        <v>8</v>
      </c>
      <c r="K65" s="41">
        <v>2</v>
      </c>
      <c r="L65" s="53">
        <f t="shared" si="0"/>
        <v>64</v>
      </c>
      <c r="M65" s="57">
        <v>67</v>
      </c>
      <c r="N65" s="41">
        <v>5</v>
      </c>
      <c r="O65" s="41">
        <v>2</v>
      </c>
      <c r="P65" s="53">
        <f t="shared" si="1"/>
        <v>60</v>
      </c>
    </row>
    <row r="66" spans="1:16" x14ac:dyDescent="0.25">
      <c r="A66" s="52"/>
      <c r="B66" s="40">
        <v>61</v>
      </c>
      <c r="C66" s="55">
        <v>441</v>
      </c>
      <c r="D66" s="55">
        <v>227.51293799999999</v>
      </c>
      <c r="E66" s="40">
        <v>18.007383000000001</v>
      </c>
      <c r="F66" s="40">
        <v>74.755088999999998</v>
      </c>
      <c r="G66" s="40">
        <v>73.881328999999994</v>
      </c>
      <c r="H66" s="56">
        <v>60.705373000000002</v>
      </c>
      <c r="I66" s="40">
        <v>235</v>
      </c>
      <c r="J66" s="40">
        <v>30</v>
      </c>
      <c r="K66" s="41">
        <v>34</v>
      </c>
      <c r="L66" s="53">
        <f t="shared" si="0"/>
        <v>171</v>
      </c>
      <c r="M66" s="57">
        <v>207</v>
      </c>
      <c r="N66" s="41">
        <v>26</v>
      </c>
      <c r="O66" s="41">
        <v>31</v>
      </c>
      <c r="P66" s="53">
        <f t="shared" si="1"/>
        <v>150</v>
      </c>
    </row>
    <row r="67" spans="1:16" x14ac:dyDescent="0.25">
      <c r="A67" s="52"/>
      <c r="B67" s="40">
        <v>62</v>
      </c>
      <c r="C67" s="55">
        <v>1249</v>
      </c>
      <c r="D67" s="55">
        <v>817.28115000000003</v>
      </c>
      <c r="E67" s="40">
        <v>82.047989999999999</v>
      </c>
      <c r="F67" s="40">
        <v>331.76411000000002</v>
      </c>
      <c r="G67" s="40">
        <v>183.08910399999999</v>
      </c>
      <c r="H67" s="56">
        <v>200.56150700000001</v>
      </c>
      <c r="I67" s="40">
        <v>884</v>
      </c>
      <c r="J67" s="40">
        <v>74</v>
      </c>
      <c r="K67" s="41">
        <v>117</v>
      </c>
      <c r="L67" s="53">
        <f t="shared" si="0"/>
        <v>693</v>
      </c>
      <c r="M67" s="57">
        <v>789</v>
      </c>
      <c r="N67" s="41">
        <v>64</v>
      </c>
      <c r="O67" s="41">
        <v>99</v>
      </c>
      <c r="P67" s="53">
        <f t="shared" si="1"/>
        <v>626</v>
      </c>
    </row>
    <row r="68" spans="1:16" x14ac:dyDescent="0.25">
      <c r="A68" s="52"/>
      <c r="B68" s="40">
        <v>63</v>
      </c>
      <c r="C68" s="55">
        <v>0</v>
      </c>
      <c r="D68" s="55">
        <v>0</v>
      </c>
      <c r="E68" s="40">
        <v>0</v>
      </c>
      <c r="F68" s="40">
        <v>0</v>
      </c>
      <c r="G68" s="40">
        <v>0</v>
      </c>
      <c r="H68" s="56">
        <v>0</v>
      </c>
      <c r="I68" s="40">
        <v>0</v>
      </c>
      <c r="J68" s="40">
        <v>0</v>
      </c>
      <c r="K68" s="41">
        <v>0</v>
      </c>
      <c r="L68" s="53">
        <f t="shared" si="0"/>
        <v>0</v>
      </c>
      <c r="M68" s="57">
        <v>0</v>
      </c>
      <c r="N68" s="41">
        <v>0</v>
      </c>
      <c r="O68" s="41">
        <v>0</v>
      </c>
      <c r="P68" s="53">
        <f t="shared" si="1"/>
        <v>0</v>
      </c>
    </row>
    <row r="69" spans="1:16" x14ac:dyDescent="0.25">
      <c r="A69" s="52"/>
      <c r="B69" s="40">
        <v>64</v>
      </c>
      <c r="C69" s="55">
        <v>2582</v>
      </c>
      <c r="D69" s="55">
        <v>1909.895348</v>
      </c>
      <c r="E69" s="40">
        <v>224.93572900000001</v>
      </c>
      <c r="F69" s="40">
        <v>840.93877099999997</v>
      </c>
      <c r="G69" s="40">
        <v>326.18799300000001</v>
      </c>
      <c r="H69" s="56">
        <v>428.62428699999998</v>
      </c>
      <c r="I69" s="40">
        <v>1876</v>
      </c>
      <c r="J69" s="40">
        <v>207</v>
      </c>
      <c r="K69" s="41">
        <v>225</v>
      </c>
      <c r="L69" s="53">
        <f t="shared" si="0"/>
        <v>1444</v>
      </c>
      <c r="M69" s="57">
        <v>1673</v>
      </c>
      <c r="N69" s="41">
        <v>181</v>
      </c>
      <c r="O69" s="41">
        <v>192</v>
      </c>
      <c r="P69" s="53">
        <f t="shared" si="1"/>
        <v>1300</v>
      </c>
    </row>
    <row r="70" spans="1:16" x14ac:dyDescent="0.25">
      <c r="A70" s="52"/>
      <c r="B70" s="40">
        <v>65</v>
      </c>
      <c r="C70" s="55">
        <v>274</v>
      </c>
      <c r="D70" s="55">
        <v>198.71806000000001</v>
      </c>
      <c r="E70" s="40">
        <v>27.194573999999999</v>
      </c>
      <c r="F70" s="40">
        <v>83.724570999999997</v>
      </c>
      <c r="G70" s="40">
        <v>72.585251</v>
      </c>
      <c r="H70" s="56">
        <v>14.568160000000001</v>
      </c>
      <c r="I70" s="40">
        <v>68</v>
      </c>
      <c r="J70" s="40">
        <v>14</v>
      </c>
      <c r="K70" s="41">
        <v>10</v>
      </c>
      <c r="L70" s="53">
        <f t="shared" si="0"/>
        <v>44</v>
      </c>
      <c r="M70" s="57">
        <v>61</v>
      </c>
      <c r="N70" s="41">
        <v>12</v>
      </c>
      <c r="O70" s="41">
        <v>10</v>
      </c>
      <c r="P70" s="53">
        <f t="shared" si="1"/>
        <v>39</v>
      </c>
    </row>
    <row r="71" spans="1:16" x14ac:dyDescent="0.25">
      <c r="A71" s="52"/>
      <c r="B71" s="40">
        <v>66</v>
      </c>
      <c r="C71" s="55">
        <v>2582</v>
      </c>
      <c r="D71" s="55">
        <v>1253.9339930000001</v>
      </c>
      <c r="E71" s="40">
        <v>263.733227</v>
      </c>
      <c r="F71" s="40">
        <v>279.16706099999999</v>
      </c>
      <c r="G71" s="40">
        <v>572.85508900000002</v>
      </c>
      <c r="H71" s="56">
        <v>121.40447899999999</v>
      </c>
      <c r="I71" s="40">
        <v>1226</v>
      </c>
      <c r="J71" s="40">
        <v>282</v>
      </c>
      <c r="K71" s="41">
        <v>120</v>
      </c>
      <c r="L71" s="53">
        <f t="shared" ref="L71:L104" si="2">I71-J71-K71</f>
        <v>824</v>
      </c>
      <c r="M71" s="57">
        <v>944</v>
      </c>
      <c r="N71" s="41">
        <v>199</v>
      </c>
      <c r="O71" s="41">
        <v>96</v>
      </c>
      <c r="P71" s="53">
        <f t="shared" si="1"/>
        <v>649</v>
      </c>
    </row>
    <row r="72" spans="1:16" x14ac:dyDescent="0.25">
      <c r="A72" s="52"/>
      <c r="B72" s="40">
        <v>67</v>
      </c>
      <c r="C72" s="55">
        <v>1985</v>
      </c>
      <c r="D72" s="55">
        <v>1434.173405</v>
      </c>
      <c r="E72" s="40">
        <v>174.49556899999999</v>
      </c>
      <c r="F72" s="40">
        <v>67.656137000000001</v>
      </c>
      <c r="G72" s="40">
        <v>1100.717445</v>
      </c>
      <c r="H72" s="56">
        <v>68.078520999999995</v>
      </c>
      <c r="I72" s="40">
        <v>1184</v>
      </c>
      <c r="J72" s="40">
        <v>125</v>
      </c>
      <c r="K72" s="41">
        <v>41</v>
      </c>
      <c r="L72" s="53">
        <f t="shared" si="2"/>
        <v>1018</v>
      </c>
      <c r="M72" s="57">
        <v>747</v>
      </c>
      <c r="N72" s="41">
        <v>79</v>
      </c>
      <c r="O72" s="41">
        <v>32</v>
      </c>
      <c r="P72" s="53">
        <f t="shared" si="1"/>
        <v>636</v>
      </c>
    </row>
    <row r="73" spans="1:16" x14ac:dyDescent="0.25">
      <c r="A73" s="52"/>
      <c r="B73" s="40">
        <v>68</v>
      </c>
      <c r="C73" s="55">
        <v>1003</v>
      </c>
      <c r="D73" s="55">
        <v>543.088391</v>
      </c>
      <c r="E73" s="40">
        <v>105.573711</v>
      </c>
      <c r="F73" s="40">
        <v>81.958428999999995</v>
      </c>
      <c r="G73" s="40">
        <v>326.49920600000002</v>
      </c>
      <c r="H73" s="56">
        <v>29.057041000000002</v>
      </c>
      <c r="I73" s="40">
        <v>415</v>
      </c>
      <c r="J73" s="40">
        <v>97</v>
      </c>
      <c r="K73" s="41">
        <v>13</v>
      </c>
      <c r="L73" s="53">
        <f t="shared" si="2"/>
        <v>305</v>
      </c>
      <c r="M73" s="57">
        <v>272</v>
      </c>
      <c r="N73" s="41">
        <v>62</v>
      </c>
      <c r="O73" s="41">
        <v>7</v>
      </c>
      <c r="P73" s="53">
        <f t="shared" si="1"/>
        <v>203</v>
      </c>
    </row>
    <row r="74" spans="1:16" x14ac:dyDescent="0.25">
      <c r="A74" s="52"/>
      <c r="B74" s="40">
        <v>69</v>
      </c>
      <c r="C74" s="55">
        <v>793</v>
      </c>
      <c r="D74" s="55">
        <v>483.412192</v>
      </c>
      <c r="E74" s="40">
        <v>30.465707999999999</v>
      </c>
      <c r="F74" s="40">
        <v>142.743585</v>
      </c>
      <c r="G74" s="40">
        <v>77.118934999999993</v>
      </c>
      <c r="H74" s="56">
        <v>219.43880799999999</v>
      </c>
      <c r="I74" s="40">
        <v>371</v>
      </c>
      <c r="J74" s="40">
        <v>52</v>
      </c>
      <c r="K74" s="41">
        <v>44</v>
      </c>
      <c r="L74" s="53">
        <f t="shared" si="2"/>
        <v>275</v>
      </c>
      <c r="M74" s="57">
        <v>281</v>
      </c>
      <c r="N74" s="41">
        <v>34</v>
      </c>
      <c r="O74" s="41">
        <v>30</v>
      </c>
      <c r="P74" s="53">
        <f t="shared" si="1"/>
        <v>217</v>
      </c>
    </row>
    <row r="75" spans="1:16" x14ac:dyDescent="0.25">
      <c r="A75" s="52"/>
      <c r="B75" s="40">
        <v>70</v>
      </c>
      <c r="C75" s="55">
        <v>1446</v>
      </c>
      <c r="D75" s="55">
        <v>966.119598</v>
      </c>
      <c r="E75" s="40">
        <v>111.157089</v>
      </c>
      <c r="F75" s="40">
        <v>443.85978999999998</v>
      </c>
      <c r="G75" s="40">
        <v>53.749563000000002</v>
      </c>
      <c r="H75" s="56">
        <v>325.998311</v>
      </c>
      <c r="I75" s="40">
        <v>943</v>
      </c>
      <c r="J75" s="40">
        <v>115</v>
      </c>
      <c r="K75" s="41">
        <v>136</v>
      </c>
      <c r="L75" s="53">
        <f t="shared" si="2"/>
        <v>692</v>
      </c>
      <c r="M75" s="57">
        <v>799</v>
      </c>
      <c r="N75" s="41">
        <v>98</v>
      </c>
      <c r="O75" s="41">
        <v>112</v>
      </c>
      <c r="P75" s="53">
        <f t="shared" si="1"/>
        <v>589</v>
      </c>
    </row>
    <row r="76" spans="1:16" x14ac:dyDescent="0.25">
      <c r="A76" s="52"/>
      <c r="B76" s="40">
        <v>71</v>
      </c>
      <c r="C76" s="55">
        <v>1264</v>
      </c>
      <c r="D76" s="55">
        <v>893.79593699999998</v>
      </c>
      <c r="E76" s="40">
        <v>154.12968699999999</v>
      </c>
      <c r="F76" s="40">
        <v>506.56352299999998</v>
      </c>
      <c r="G76" s="40">
        <v>41.604349999999997</v>
      </c>
      <c r="H76" s="56">
        <v>191.41252700000001</v>
      </c>
      <c r="I76" s="40">
        <v>904</v>
      </c>
      <c r="J76" s="40">
        <v>104</v>
      </c>
      <c r="K76" s="41">
        <v>85</v>
      </c>
      <c r="L76" s="53">
        <f t="shared" si="2"/>
        <v>715</v>
      </c>
      <c r="M76" s="57">
        <v>813</v>
      </c>
      <c r="N76" s="41">
        <v>93</v>
      </c>
      <c r="O76" s="41">
        <v>71</v>
      </c>
      <c r="P76" s="53">
        <f t="shared" si="1"/>
        <v>649</v>
      </c>
    </row>
    <row r="77" spans="1:16" x14ac:dyDescent="0.25">
      <c r="A77" s="52"/>
      <c r="B77" s="40">
        <v>72</v>
      </c>
      <c r="C77" s="55">
        <v>1474</v>
      </c>
      <c r="D77" s="55">
        <v>1019.027744</v>
      </c>
      <c r="E77" s="40">
        <v>94.727311999999998</v>
      </c>
      <c r="F77" s="40">
        <v>672.88664600000004</v>
      </c>
      <c r="G77" s="40">
        <v>50.212147999999999</v>
      </c>
      <c r="H77" s="56">
        <v>200.96553399999999</v>
      </c>
      <c r="I77" s="40">
        <v>973</v>
      </c>
      <c r="J77" s="40">
        <v>97</v>
      </c>
      <c r="K77" s="41">
        <v>107</v>
      </c>
      <c r="L77" s="53">
        <f t="shared" si="2"/>
        <v>769</v>
      </c>
      <c r="M77" s="57">
        <v>881</v>
      </c>
      <c r="N77" s="41">
        <v>80</v>
      </c>
      <c r="O77" s="41">
        <v>98</v>
      </c>
      <c r="P77" s="53">
        <f t="shared" si="1"/>
        <v>703</v>
      </c>
    </row>
    <row r="78" spans="1:16" x14ac:dyDescent="0.25">
      <c r="A78" s="52"/>
      <c r="B78" s="40">
        <v>73</v>
      </c>
      <c r="C78" s="55">
        <v>2792</v>
      </c>
      <c r="D78" s="55">
        <v>1845.079238</v>
      </c>
      <c r="E78" s="40">
        <v>242.00958399999999</v>
      </c>
      <c r="F78" s="40">
        <v>211.70006000000001</v>
      </c>
      <c r="G78" s="40">
        <v>1115.80726</v>
      </c>
      <c r="H78" s="56">
        <v>265.56234999999998</v>
      </c>
      <c r="I78" s="40">
        <v>1399</v>
      </c>
      <c r="J78" s="40">
        <v>208</v>
      </c>
      <c r="K78" s="41">
        <v>46</v>
      </c>
      <c r="L78" s="53">
        <f t="shared" si="2"/>
        <v>1145</v>
      </c>
      <c r="M78" s="57">
        <v>925</v>
      </c>
      <c r="N78" s="41">
        <v>139</v>
      </c>
      <c r="O78" s="41">
        <v>24</v>
      </c>
      <c r="P78" s="53">
        <f t="shared" si="1"/>
        <v>762</v>
      </c>
    </row>
    <row r="79" spans="1:16" x14ac:dyDescent="0.25">
      <c r="A79" s="52"/>
      <c r="B79" s="40">
        <v>74</v>
      </c>
      <c r="C79" s="55">
        <v>1776</v>
      </c>
      <c r="D79" s="55">
        <v>1030.6665410000001</v>
      </c>
      <c r="E79" s="40">
        <v>330.36213900000001</v>
      </c>
      <c r="F79" s="40">
        <v>56.677435000000003</v>
      </c>
      <c r="G79" s="40">
        <v>479.53895999999997</v>
      </c>
      <c r="H79" s="56">
        <v>85.337996000000004</v>
      </c>
      <c r="I79" s="40">
        <v>762</v>
      </c>
      <c r="J79" s="40">
        <v>206</v>
      </c>
      <c r="K79" s="41">
        <v>12</v>
      </c>
      <c r="L79" s="53">
        <f t="shared" si="2"/>
        <v>544</v>
      </c>
      <c r="M79" s="57">
        <v>464</v>
      </c>
      <c r="N79" s="41">
        <v>131</v>
      </c>
      <c r="O79" s="41">
        <v>9</v>
      </c>
      <c r="P79" s="53">
        <f t="shared" si="1"/>
        <v>324</v>
      </c>
    </row>
    <row r="80" spans="1:16" x14ac:dyDescent="0.25">
      <c r="A80" s="52"/>
      <c r="B80" s="40">
        <v>75</v>
      </c>
      <c r="C80" s="55">
        <v>1910</v>
      </c>
      <c r="D80" s="55">
        <v>976.43158700000004</v>
      </c>
      <c r="E80" s="40">
        <v>300.28376800000001</v>
      </c>
      <c r="F80" s="40">
        <v>54.515518</v>
      </c>
      <c r="G80" s="40">
        <v>504.37435499999998</v>
      </c>
      <c r="H80" s="56">
        <v>61.007949000000004</v>
      </c>
      <c r="I80" s="40">
        <v>937</v>
      </c>
      <c r="J80" s="40">
        <v>259</v>
      </c>
      <c r="K80" s="41">
        <v>23</v>
      </c>
      <c r="L80" s="53">
        <f t="shared" si="2"/>
        <v>655</v>
      </c>
      <c r="M80" s="57">
        <v>646</v>
      </c>
      <c r="N80" s="41">
        <v>180</v>
      </c>
      <c r="O80" s="41">
        <v>17</v>
      </c>
      <c r="P80" s="53">
        <f t="shared" si="1"/>
        <v>449</v>
      </c>
    </row>
    <row r="81" spans="1:16" x14ac:dyDescent="0.25">
      <c r="A81" s="52"/>
      <c r="B81" s="40">
        <v>76</v>
      </c>
      <c r="C81" s="55">
        <v>1942</v>
      </c>
      <c r="D81" s="55">
        <v>1018.089759</v>
      </c>
      <c r="E81" s="40">
        <v>208.74355299999999</v>
      </c>
      <c r="F81" s="40">
        <v>57.836514000000001</v>
      </c>
      <c r="G81" s="40">
        <v>692.887833</v>
      </c>
      <c r="H81" s="56">
        <v>28.621849000000001</v>
      </c>
      <c r="I81" s="40">
        <v>1091</v>
      </c>
      <c r="J81" s="40">
        <v>228</v>
      </c>
      <c r="K81" s="41">
        <v>29</v>
      </c>
      <c r="L81" s="53">
        <f t="shared" si="2"/>
        <v>834</v>
      </c>
      <c r="M81" s="57">
        <v>790</v>
      </c>
      <c r="N81" s="41">
        <v>172</v>
      </c>
      <c r="O81" s="41">
        <v>15</v>
      </c>
      <c r="P81" s="53">
        <f t="shared" si="1"/>
        <v>603</v>
      </c>
    </row>
    <row r="82" spans="1:16" x14ac:dyDescent="0.25">
      <c r="A82" s="52"/>
      <c r="B82" s="40">
        <v>77</v>
      </c>
      <c r="C82" s="55">
        <v>1033</v>
      </c>
      <c r="D82" s="55">
        <v>270.88750299999998</v>
      </c>
      <c r="E82" s="40">
        <v>65.013800000000003</v>
      </c>
      <c r="F82" s="40">
        <v>95.000000999999997</v>
      </c>
      <c r="G82" s="40">
        <v>75.571100000000001</v>
      </c>
      <c r="H82" s="56">
        <v>35.302599999999998</v>
      </c>
      <c r="I82" s="40">
        <v>573</v>
      </c>
      <c r="J82" s="40">
        <v>177</v>
      </c>
      <c r="K82" s="41">
        <v>18</v>
      </c>
      <c r="L82" s="53">
        <f t="shared" si="2"/>
        <v>378</v>
      </c>
      <c r="M82" s="57">
        <v>364</v>
      </c>
      <c r="N82" s="41">
        <v>128</v>
      </c>
      <c r="O82" s="41">
        <v>10</v>
      </c>
      <c r="P82" s="53">
        <f t="shared" si="1"/>
        <v>226</v>
      </c>
    </row>
    <row r="83" spans="1:16" x14ac:dyDescent="0.25">
      <c r="A83" s="52"/>
      <c r="B83" s="40">
        <v>78</v>
      </c>
      <c r="C83" s="55">
        <v>491</v>
      </c>
      <c r="D83" s="55">
        <v>217.410236</v>
      </c>
      <c r="E83" s="40">
        <v>62.475141999999998</v>
      </c>
      <c r="F83" s="40">
        <v>49.825145999999997</v>
      </c>
      <c r="G83" s="40">
        <v>88.567814999999996</v>
      </c>
      <c r="H83" s="56">
        <v>11.542134000000001</v>
      </c>
      <c r="I83" s="40">
        <v>104</v>
      </c>
      <c r="J83" s="40">
        <v>39</v>
      </c>
      <c r="K83" s="41">
        <v>1</v>
      </c>
      <c r="L83" s="53">
        <f t="shared" si="2"/>
        <v>64</v>
      </c>
      <c r="M83" s="57">
        <v>68</v>
      </c>
      <c r="N83" s="41">
        <v>32</v>
      </c>
      <c r="O83" s="41">
        <v>0</v>
      </c>
      <c r="P83" s="53">
        <f t="shared" si="1"/>
        <v>36</v>
      </c>
    </row>
    <row r="84" spans="1:16" x14ac:dyDescent="0.25">
      <c r="A84" s="52"/>
      <c r="B84" s="40">
        <v>79</v>
      </c>
      <c r="C84" s="55">
        <v>193</v>
      </c>
      <c r="D84" s="55">
        <v>89.634471000000005</v>
      </c>
      <c r="E84" s="40">
        <v>12.116543999999999</v>
      </c>
      <c r="F84" s="40">
        <v>30.654039000000001</v>
      </c>
      <c r="G84" s="40">
        <v>29.112949</v>
      </c>
      <c r="H84" s="56">
        <v>17.750941000000001</v>
      </c>
      <c r="I84" s="40">
        <v>64</v>
      </c>
      <c r="J84" s="40">
        <v>5</v>
      </c>
      <c r="K84" s="41">
        <v>5</v>
      </c>
      <c r="L84" s="53">
        <f t="shared" si="2"/>
        <v>54</v>
      </c>
      <c r="M84" s="57">
        <v>55</v>
      </c>
      <c r="N84" s="41">
        <v>5</v>
      </c>
      <c r="O84" s="41">
        <v>3</v>
      </c>
      <c r="P84" s="53">
        <f t="shared" si="1"/>
        <v>47</v>
      </c>
    </row>
    <row r="85" spans="1:16" x14ac:dyDescent="0.25">
      <c r="A85" s="52"/>
      <c r="B85" s="40">
        <v>80</v>
      </c>
      <c r="C85" s="55">
        <v>1885</v>
      </c>
      <c r="D85" s="55">
        <v>747.34282599999995</v>
      </c>
      <c r="E85" s="40">
        <v>413.214292</v>
      </c>
      <c r="F85" s="40">
        <v>121.538465</v>
      </c>
      <c r="G85" s="40">
        <v>189.655281</v>
      </c>
      <c r="H85" s="56">
        <v>12.934782</v>
      </c>
      <c r="I85" s="40">
        <v>547</v>
      </c>
      <c r="J85" s="40">
        <v>297</v>
      </c>
      <c r="K85" s="41">
        <v>20</v>
      </c>
      <c r="L85" s="53">
        <f t="shared" si="2"/>
        <v>230</v>
      </c>
      <c r="M85" s="57">
        <v>332</v>
      </c>
      <c r="N85" s="41">
        <v>189</v>
      </c>
      <c r="O85" s="41">
        <v>14</v>
      </c>
      <c r="P85" s="53">
        <f t="shared" si="1"/>
        <v>129</v>
      </c>
    </row>
    <row r="86" spans="1:16" x14ac:dyDescent="0.25">
      <c r="A86" s="52"/>
      <c r="B86" s="40">
        <v>81</v>
      </c>
      <c r="C86" s="55">
        <v>1166</v>
      </c>
      <c r="D86" s="55">
        <v>585.39200300000005</v>
      </c>
      <c r="E86" s="40">
        <v>63.175060000000002</v>
      </c>
      <c r="F86" s="40">
        <v>90.416644000000005</v>
      </c>
      <c r="G86" s="40">
        <v>348.723387</v>
      </c>
      <c r="H86" s="56">
        <v>34.076923000000001</v>
      </c>
      <c r="I86" s="40">
        <v>566</v>
      </c>
      <c r="J86" s="40">
        <v>147</v>
      </c>
      <c r="K86" s="41">
        <v>24</v>
      </c>
      <c r="L86" s="53">
        <f t="shared" si="2"/>
        <v>395</v>
      </c>
      <c r="M86" s="57">
        <v>397</v>
      </c>
      <c r="N86" s="41">
        <v>105</v>
      </c>
      <c r="O86" s="41">
        <v>18</v>
      </c>
      <c r="P86" s="53">
        <f t="shared" si="1"/>
        <v>274</v>
      </c>
    </row>
    <row r="87" spans="1:16" x14ac:dyDescent="0.25">
      <c r="A87" s="52"/>
      <c r="B87" s="40">
        <v>82</v>
      </c>
      <c r="C87" s="55">
        <v>1545</v>
      </c>
      <c r="D87" s="55">
        <v>755.65278799999999</v>
      </c>
      <c r="E87" s="40">
        <v>175.39652000000001</v>
      </c>
      <c r="F87" s="40">
        <v>185.83315899999999</v>
      </c>
      <c r="G87" s="40">
        <v>305.59028499999999</v>
      </c>
      <c r="H87" s="56">
        <v>88.832818000000003</v>
      </c>
      <c r="I87" s="40">
        <v>747</v>
      </c>
      <c r="J87" s="40">
        <v>270</v>
      </c>
      <c r="K87" s="41">
        <v>30</v>
      </c>
      <c r="L87" s="53">
        <f t="shared" si="2"/>
        <v>447</v>
      </c>
      <c r="M87" s="57">
        <v>584</v>
      </c>
      <c r="N87" s="41">
        <v>208</v>
      </c>
      <c r="O87" s="41">
        <v>26</v>
      </c>
      <c r="P87" s="53">
        <f t="shared" si="1"/>
        <v>350</v>
      </c>
    </row>
    <row r="88" spans="1:16" x14ac:dyDescent="0.25">
      <c r="A88" s="52"/>
      <c r="B88" s="40">
        <v>83</v>
      </c>
      <c r="C88" s="55">
        <v>1741</v>
      </c>
      <c r="D88" s="55">
        <v>876.95523800000001</v>
      </c>
      <c r="E88" s="40">
        <v>176.42873299999999</v>
      </c>
      <c r="F88" s="40">
        <v>113.74999699999999</v>
      </c>
      <c r="G88" s="40">
        <v>335.68635</v>
      </c>
      <c r="H88" s="56">
        <v>251.09016199999999</v>
      </c>
      <c r="I88" s="40">
        <v>825</v>
      </c>
      <c r="J88" s="40">
        <v>252</v>
      </c>
      <c r="K88" s="41">
        <v>63</v>
      </c>
      <c r="L88" s="53">
        <f t="shared" si="2"/>
        <v>510</v>
      </c>
      <c r="M88" s="57">
        <v>643</v>
      </c>
      <c r="N88" s="41">
        <v>189</v>
      </c>
      <c r="O88" s="41">
        <v>52</v>
      </c>
      <c r="P88" s="53">
        <f t="shared" si="1"/>
        <v>402</v>
      </c>
    </row>
    <row r="89" spans="1:16" x14ac:dyDescent="0.25">
      <c r="A89" s="52"/>
      <c r="B89" s="40">
        <v>84</v>
      </c>
      <c r="C89" s="55">
        <v>1515</v>
      </c>
      <c r="D89" s="55">
        <v>1054.486273</v>
      </c>
      <c r="E89" s="40">
        <v>196.84379799999999</v>
      </c>
      <c r="F89" s="40">
        <v>451.26333</v>
      </c>
      <c r="G89" s="40">
        <v>67.996339000000006</v>
      </c>
      <c r="H89" s="56">
        <v>286.63281000000001</v>
      </c>
      <c r="I89" s="40">
        <v>1024</v>
      </c>
      <c r="J89" s="40">
        <v>139</v>
      </c>
      <c r="K89" s="41">
        <v>85</v>
      </c>
      <c r="L89" s="53">
        <f t="shared" si="2"/>
        <v>800</v>
      </c>
      <c r="M89" s="57">
        <v>872</v>
      </c>
      <c r="N89" s="41">
        <v>104</v>
      </c>
      <c r="O89" s="41">
        <v>70</v>
      </c>
      <c r="P89" s="53">
        <f t="shared" si="1"/>
        <v>698</v>
      </c>
    </row>
    <row r="90" spans="1:16" x14ac:dyDescent="0.25">
      <c r="A90" s="52"/>
      <c r="B90" s="40">
        <v>85</v>
      </c>
      <c r="C90" s="55">
        <v>2998</v>
      </c>
      <c r="D90" s="55">
        <v>1257.657201</v>
      </c>
      <c r="E90" s="40">
        <v>631.78581399999996</v>
      </c>
      <c r="F90" s="40">
        <v>188.46154200000001</v>
      </c>
      <c r="G90" s="40">
        <v>270.34472699999998</v>
      </c>
      <c r="H90" s="56">
        <v>132.06512000000001</v>
      </c>
      <c r="I90" s="40">
        <v>978</v>
      </c>
      <c r="J90" s="40">
        <v>627</v>
      </c>
      <c r="K90" s="41">
        <v>9</v>
      </c>
      <c r="L90" s="53">
        <f t="shared" si="2"/>
        <v>342</v>
      </c>
      <c r="M90" s="57">
        <v>618</v>
      </c>
      <c r="N90" s="41">
        <v>403</v>
      </c>
      <c r="O90" s="41">
        <v>4</v>
      </c>
      <c r="P90" s="53">
        <f t="shared" si="1"/>
        <v>211</v>
      </c>
    </row>
    <row r="91" spans="1:16" x14ac:dyDescent="0.25">
      <c r="A91" s="52"/>
      <c r="B91" s="40">
        <v>86</v>
      </c>
      <c r="C91" s="55">
        <v>1819</v>
      </c>
      <c r="D91" s="55">
        <v>898.09442300000001</v>
      </c>
      <c r="E91" s="40">
        <v>468.19707399999999</v>
      </c>
      <c r="F91" s="40">
        <v>282.10849899999999</v>
      </c>
      <c r="G91" s="40">
        <v>57.673268</v>
      </c>
      <c r="H91" s="56">
        <v>79.178082000000003</v>
      </c>
      <c r="I91" s="40">
        <v>855</v>
      </c>
      <c r="J91" s="40">
        <v>348</v>
      </c>
      <c r="K91" s="41">
        <v>35</v>
      </c>
      <c r="L91" s="53">
        <f t="shared" si="2"/>
        <v>472</v>
      </c>
      <c r="M91" s="57">
        <v>674</v>
      </c>
      <c r="N91" s="41">
        <v>267</v>
      </c>
      <c r="O91" s="41">
        <v>29</v>
      </c>
      <c r="P91" s="53">
        <f t="shared" si="1"/>
        <v>378</v>
      </c>
    </row>
    <row r="92" spans="1:16" x14ac:dyDescent="0.25">
      <c r="A92" s="52"/>
      <c r="B92" s="40">
        <v>87</v>
      </c>
      <c r="C92" s="55">
        <v>1294</v>
      </c>
      <c r="D92" s="55">
        <v>742.09396400000003</v>
      </c>
      <c r="E92" s="40">
        <v>160.84047200000001</v>
      </c>
      <c r="F92" s="40">
        <v>325.62485600000002</v>
      </c>
      <c r="G92" s="40">
        <v>127.887079</v>
      </c>
      <c r="H92" s="56">
        <v>78.679061000000004</v>
      </c>
      <c r="I92" s="40">
        <v>829</v>
      </c>
      <c r="J92" s="40">
        <v>221</v>
      </c>
      <c r="K92" s="41">
        <v>29</v>
      </c>
      <c r="L92" s="53">
        <f t="shared" si="2"/>
        <v>579</v>
      </c>
      <c r="M92" s="57">
        <v>709</v>
      </c>
      <c r="N92" s="41">
        <v>188</v>
      </c>
      <c r="O92" s="41">
        <v>23</v>
      </c>
      <c r="P92" s="53">
        <f t="shared" si="1"/>
        <v>498</v>
      </c>
    </row>
    <row r="93" spans="1:16" x14ac:dyDescent="0.25">
      <c r="A93" s="52"/>
      <c r="B93" s="40">
        <v>88</v>
      </c>
      <c r="C93" s="55">
        <v>1515</v>
      </c>
      <c r="D93" s="55">
        <v>1019.811208</v>
      </c>
      <c r="E93" s="40">
        <v>150.96236099999999</v>
      </c>
      <c r="F93" s="40">
        <v>582.26623500000005</v>
      </c>
      <c r="G93" s="40">
        <v>89.439655999999999</v>
      </c>
      <c r="H93" s="56">
        <v>197.142966</v>
      </c>
      <c r="I93" s="40">
        <v>877</v>
      </c>
      <c r="J93" s="40">
        <v>239</v>
      </c>
      <c r="K93" s="41">
        <v>64</v>
      </c>
      <c r="L93" s="53">
        <f t="shared" si="2"/>
        <v>574</v>
      </c>
      <c r="M93" s="57">
        <v>714</v>
      </c>
      <c r="N93" s="41">
        <v>177</v>
      </c>
      <c r="O93" s="41">
        <v>53</v>
      </c>
      <c r="P93" s="53">
        <f t="shared" si="1"/>
        <v>484</v>
      </c>
    </row>
    <row r="94" spans="1:16" x14ac:dyDescent="0.25">
      <c r="A94" s="52"/>
      <c r="B94" s="40">
        <v>89</v>
      </c>
      <c r="C94" s="55">
        <v>918</v>
      </c>
      <c r="D94" s="55">
        <v>490.00030400000003</v>
      </c>
      <c r="E94" s="40">
        <v>240.000204</v>
      </c>
      <c r="F94" s="40">
        <v>155.00000700000001</v>
      </c>
      <c r="G94" s="40">
        <v>14.999999000000001</v>
      </c>
      <c r="H94" s="56">
        <v>60.000098000000001</v>
      </c>
      <c r="I94" s="40">
        <v>420</v>
      </c>
      <c r="J94" s="40">
        <v>126</v>
      </c>
      <c r="K94" s="41">
        <v>39</v>
      </c>
      <c r="L94" s="53">
        <f t="shared" si="2"/>
        <v>255</v>
      </c>
      <c r="M94" s="57">
        <v>328</v>
      </c>
      <c r="N94" s="41">
        <v>95</v>
      </c>
      <c r="O94" s="41">
        <v>33</v>
      </c>
      <c r="P94" s="53">
        <f t="shared" si="1"/>
        <v>200</v>
      </c>
    </row>
    <row r="95" spans="1:16" x14ac:dyDescent="0.25">
      <c r="A95" s="52"/>
      <c r="B95" s="40">
        <v>90</v>
      </c>
      <c r="C95" s="55">
        <v>642</v>
      </c>
      <c r="D95" s="55">
        <v>550.88287700000001</v>
      </c>
      <c r="E95" s="40">
        <v>43.370806000000002</v>
      </c>
      <c r="F95" s="40">
        <v>274.16656</v>
      </c>
      <c r="G95" s="40">
        <v>160.21799799999999</v>
      </c>
      <c r="H95" s="56">
        <v>61.727513999999999</v>
      </c>
      <c r="I95" s="40">
        <v>457</v>
      </c>
      <c r="J95" s="40">
        <v>66</v>
      </c>
      <c r="K95" s="41">
        <v>38</v>
      </c>
      <c r="L95" s="53">
        <f t="shared" si="2"/>
        <v>353</v>
      </c>
      <c r="M95" s="57">
        <v>380</v>
      </c>
      <c r="N95" s="41">
        <v>56</v>
      </c>
      <c r="O95" s="41">
        <v>29</v>
      </c>
      <c r="P95" s="53">
        <f t="shared" si="1"/>
        <v>295</v>
      </c>
    </row>
    <row r="96" spans="1:16" x14ac:dyDescent="0.25">
      <c r="A96" s="52"/>
      <c r="B96" s="40">
        <v>91</v>
      </c>
      <c r="C96" s="55">
        <v>2243</v>
      </c>
      <c r="D96" s="55">
        <v>947.03435999999999</v>
      </c>
      <c r="E96" s="40">
        <v>515.02952100000005</v>
      </c>
      <c r="F96" s="40">
        <v>69.447839999999999</v>
      </c>
      <c r="G96" s="40">
        <v>180.557062</v>
      </c>
      <c r="H96" s="56">
        <v>149.538409</v>
      </c>
      <c r="I96" s="40">
        <v>917</v>
      </c>
      <c r="J96" s="40">
        <v>578</v>
      </c>
      <c r="K96" s="41">
        <v>25</v>
      </c>
      <c r="L96" s="53">
        <f t="shared" si="2"/>
        <v>314</v>
      </c>
      <c r="M96" s="57">
        <v>649</v>
      </c>
      <c r="N96" s="41">
        <v>417</v>
      </c>
      <c r="O96" s="41">
        <v>19</v>
      </c>
      <c r="P96" s="53">
        <f t="shared" si="1"/>
        <v>213</v>
      </c>
    </row>
    <row r="97" spans="1:16" x14ac:dyDescent="0.25">
      <c r="A97" s="52"/>
      <c r="B97" s="40">
        <v>92</v>
      </c>
      <c r="C97" s="55">
        <v>1967</v>
      </c>
      <c r="D97" s="55">
        <v>842.67301499999996</v>
      </c>
      <c r="E97" s="40">
        <v>466.82242000000002</v>
      </c>
      <c r="F97" s="40">
        <v>53.852159</v>
      </c>
      <c r="G97" s="40">
        <v>184.99848600000001</v>
      </c>
      <c r="H97" s="56">
        <v>125.461494</v>
      </c>
      <c r="I97" s="40">
        <v>820</v>
      </c>
      <c r="J97" s="40">
        <v>544</v>
      </c>
      <c r="K97" s="41">
        <v>18</v>
      </c>
      <c r="L97" s="53">
        <f t="shared" si="2"/>
        <v>258</v>
      </c>
      <c r="M97" s="57">
        <v>579</v>
      </c>
      <c r="N97" s="41">
        <v>390</v>
      </c>
      <c r="O97" s="41">
        <v>12</v>
      </c>
      <c r="P97" s="53">
        <f t="shared" si="1"/>
        <v>177</v>
      </c>
    </row>
    <row r="98" spans="1:16" x14ac:dyDescent="0.25">
      <c r="A98" s="52"/>
      <c r="B98" s="40">
        <v>93</v>
      </c>
      <c r="C98" s="55">
        <v>1675</v>
      </c>
      <c r="D98" s="55">
        <v>950.99899700000003</v>
      </c>
      <c r="E98" s="40">
        <v>517.29021799999998</v>
      </c>
      <c r="F98" s="40">
        <v>78.741964999999993</v>
      </c>
      <c r="G98" s="40">
        <v>213.478264</v>
      </c>
      <c r="H98" s="56">
        <v>141.488551</v>
      </c>
      <c r="I98" s="40">
        <v>715</v>
      </c>
      <c r="J98" s="40">
        <v>361</v>
      </c>
      <c r="K98" s="41">
        <v>37</v>
      </c>
      <c r="L98" s="53">
        <f t="shared" si="2"/>
        <v>317</v>
      </c>
      <c r="M98" s="57">
        <v>540</v>
      </c>
      <c r="N98" s="41">
        <v>264</v>
      </c>
      <c r="O98" s="41">
        <v>31</v>
      </c>
      <c r="P98" s="53">
        <f t="shared" si="1"/>
        <v>245</v>
      </c>
    </row>
    <row r="99" spans="1:16" x14ac:dyDescent="0.25">
      <c r="A99" s="52"/>
      <c r="B99" s="40">
        <v>94</v>
      </c>
      <c r="C99" s="55">
        <v>1740</v>
      </c>
      <c r="D99" s="55">
        <v>780.32727599999998</v>
      </c>
      <c r="E99" s="40">
        <v>348.59444999999999</v>
      </c>
      <c r="F99" s="40">
        <v>143.23719800000001</v>
      </c>
      <c r="G99" s="40">
        <v>57.350394999999999</v>
      </c>
      <c r="H99" s="56">
        <v>231.14523800000001</v>
      </c>
      <c r="I99" s="40">
        <v>763</v>
      </c>
      <c r="J99" s="40">
        <v>352</v>
      </c>
      <c r="K99" s="41">
        <v>55</v>
      </c>
      <c r="L99" s="53">
        <f t="shared" si="2"/>
        <v>356</v>
      </c>
      <c r="M99" s="57">
        <v>573</v>
      </c>
      <c r="N99" s="41">
        <v>267</v>
      </c>
      <c r="O99" s="41">
        <v>38</v>
      </c>
      <c r="P99" s="53">
        <f t="shared" si="1"/>
        <v>268</v>
      </c>
    </row>
    <row r="100" spans="1:16" x14ac:dyDescent="0.25">
      <c r="A100" s="52"/>
      <c r="B100" s="40">
        <v>95</v>
      </c>
      <c r="C100" s="55">
        <v>1297</v>
      </c>
      <c r="D100" s="55">
        <v>630.30812900000001</v>
      </c>
      <c r="E100" s="40">
        <v>473.34972199999999</v>
      </c>
      <c r="F100" s="40">
        <v>75.346902</v>
      </c>
      <c r="G100" s="40">
        <v>36.363635000000002</v>
      </c>
      <c r="H100" s="56">
        <v>41.250540999999998</v>
      </c>
      <c r="I100" s="40">
        <v>504</v>
      </c>
      <c r="J100" s="40">
        <v>292</v>
      </c>
      <c r="K100" s="41">
        <v>28</v>
      </c>
      <c r="L100" s="53">
        <f t="shared" si="2"/>
        <v>184</v>
      </c>
      <c r="M100" s="57">
        <v>359</v>
      </c>
      <c r="N100" s="41">
        <v>205</v>
      </c>
      <c r="O100" s="41">
        <v>25</v>
      </c>
      <c r="P100" s="53">
        <f t="shared" si="1"/>
        <v>129</v>
      </c>
    </row>
    <row r="101" spans="1:16" x14ac:dyDescent="0.25">
      <c r="A101" s="52"/>
      <c r="B101" s="40">
        <v>96</v>
      </c>
      <c r="C101" s="55">
        <v>1598</v>
      </c>
      <c r="D101" s="55">
        <v>794.001215</v>
      </c>
      <c r="E101" s="40">
        <v>282.709878</v>
      </c>
      <c r="F101" s="40">
        <v>226.258242</v>
      </c>
      <c r="G101" s="40">
        <v>91.521739999999994</v>
      </c>
      <c r="H101" s="56">
        <v>168.51135300000001</v>
      </c>
      <c r="I101" s="40">
        <v>829</v>
      </c>
      <c r="J101" s="40">
        <v>265</v>
      </c>
      <c r="K101" s="41">
        <v>62</v>
      </c>
      <c r="L101" s="53">
        <f t="shared" si="2"/>
        <v>502</v>
      </c>
      <c r="M101" s="57">
        <v>648</v>
      </c>
      <c r="N101" s="41">
        <v>185</v>
      </c>
      <c r="O101" s="41">
        <v>53</v>
      </c>
      <c r="P101" s="53">
        <f t="shared" si="1"/>
        <v>410</v>
      </c>
    </row>
    <row r="102" spans="1:16" x14ac:dyDescent="0.25">
      <c r="A102" s="52"/>
      <c r="B102" s="40">
        <v>97</v>
      </c>
      <c r="C102" s="55">
        <v>1297</v>
      </c>
      <c r="D102" s="55">
        <v>537.24358299999994</v>
      </c>
      <c r="E102" s="40">
        <v>65.485101999999998</v>
      </c>
      <c r="F102" s="40">
        <v>163.26290399999999</v>
      </c>
      <c r="G102" s="40">
        <v>102.19506</v>
      </c>
      <c r="H102" s="56">
        <v>206.30051700000001</v>
      </c>
      <c r="I102" s="40">
        <v>631</v>
      </c>
      <c r="J102" s="40">
        <v>230</v>
      </c>
      <c r="K102" s="41">
        <v>72</v>
      </c>
      <c r="L102" s="53">
        <f t="shared" si="2"/>
        <v>329</v>
      </c>
      <c r="M102" s="57">
        <v>494</v>
      </c>
      <c r="N102" s="41">
        <v>176</v>
      </c>
      <c r="O102" s="41">
        <v>53</v>
      </c>
      <c r="P102" s="53">
        <f t="shared" si="1"/>
        <v>265</v>
      </c>
    </row>
    <row r="103" spans="1:16" x14ac:dyDescent="0.25">
      <c r="A103" s="52"/>
      <c r="B103" s="40">
        <v>98</v>
      </c>
      <c r="C103" s="55">
        <v>427</v>
      </c>
      <c r="D103" s="55">
        <v>311.08382799999998</v>
      </c>
      <c r="E103" s="40">
        <v>59.303519000000001</v>
      </c>
      <c r="F103" s="40">
        <v>112.750001</v>
      </c>
      <c r="G103" s="40">
        <v>109.09090999999999</v>
      </c>
      <c r="H103" s="56">
        <v>29.939392999999999</v>
      </c>
      <c r="I103" s="40">
        <v>240</v>
      </c>
      <c r="J103" s="40">
        <v>90</v>
      </c>
      <c r="K103" s="41">
        <v>30</v>
      </c>
      <c r="L103" s="53">
        <f t="shared" si="2"/>
        <v>120</v>
      </c>
      <c r="M103" s="57">
        <v>180</v>
      </c>
      <c r="N103" s="41">
        <v>71</v>
      </c>
      <c r="O103" s="41">
        <v>21</v>
      </c>
      <c r="P103" s="53">
        <f t="shared" si="1"/>
        <v>88</v>
      </c>
    </row>
    <row r="104" spans="1:16" x14ac:dyDescent="0.25">
      <c r="A104" s="54"/>
      <c r="B104" s="40">
        <v>99</v>
      </c>
      <c r="C104" s="55">
        <v>1015</v>
      </c>
      <c r="D104" s="55">
        <v>723.35819100000003</v>
      </c>
      <c r="E104" s="40">
        <v>302.29089199999999</v>
      </c>
      <c r="F104" s="40">
        <v>279.66180100000003</v>
      </c>
      <c r="G104" s="40">
        <v>23.812801</v>
      </c>
      <c r="H104" s="56">
        <v>113.592697</v>
      </c>
      <c r="I104" s="40">
        <v>513</v>
      </c>
      <c r="J104" s="40">
        <v>169</v>
      </c>
      <c r="K104" s="41">
        <v>54</v>
      </c>
      <c r="L104" s="53">
        <f t="shared" si="2"/>
        <v>290</v>
      </c>
      <c r="M104" s="57">
        <v>411</v>
      </c>
      <c r="N104" s="41">
        <v>131</v>
      </c>
      <c r="O104" s="41">
        <v>44</v>
      </c>
      <c r="P104" s="53">
        <f t="shared" ref="P104" si="3">M104-N104-O104</f>
        <v>236</v>
      </c>
    </row>
    <row r="106" spans="1:16" x14ac:dyDescent="0.25">
      <c r="B106" s="41"/>
      <c r="C106" s="41">
        <f t="shared" ref="C106:P106" si="4">SUM(C6:C105)</f>
        <v>116790</v>
      </c>
      <c r="D106" s="41">
        <f t="shared" si="4"/>
        <v>64695.532283</v>
      </c>
      <c r="E106" s="41">
        <f t="shared" si="4"/>
        <v>16750.947208000005</v>
      </c>
      <c r="F106" s="41">
        <f t="shared" si="4"/>
        <v>16393.681068999998</v>
      </c>
      <c r="G106" s="41">
        <f t="shared" si="4"/>
        <v>18475.289848</v>
      </c>
      <c r="H106" s="41">
        <f t="shared" si="4"/>
        <v>11482.503016000001</v>
      </c>
      <c r="I106" s="41">
        <f t="shared" si="4"/>
        <v>58741</v>
      </c>
      <c r="J106" s="41">
        <f t="shared" si="4"/>
        <v>15418</v>
      </c>
      <c r="K106" s="41">
        <f t="shared" si="4"/>
        <v>4255</v>
      </c>
      <c r="L106" s="41">
        <f t="shared" si="4"/>
        <v>39068</v>
      </c>
      <c r="M106" s="41">
        <f t="shared" si="4"/>
        <v>44436</v>
      </c>
      <c r="N106" s="41">
        <f t="shared" si="4"/>
        <v>11067</v>
      </c>
      <c r="O106" s="41">
        <f t="shared" si="4"/>
        <v>3379</v>
      </c>
      <c r="P106" s="41">
        <f t="shared" si="4"/>
        <v>29990</v>
      </c>
    </row>
  </sheetData>
  <sheetProtection sheet="1" selectLockedCells="1"/>
  <protectedRanges>
    <protectedRange sqref="A6:A104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tabSelected="1" zoomScaleNormal="100" workbookViewId="0">
      <selection activeCell="A25" sqref="A25:V30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8" width="7.109375" style="46" customWidth="1"/>
    <col min="9" max="9" width="10.109375" style="46" bestFit="1" customWidth="1"/>
    <col min="10" max="10" width="9" style="46" customWidth="1"/>
    <col min="11" max="11" width="8" style="46" customWidth="1"/>
    <col min="12" max="12" width="8" style="46" bestFit="1" customWidth="1"/>
    <col min="13" max="16" width="8" style="46" customWidth="1"/>
    <col min="17" max="17" width="13.109375" style="46" customWidth="1"/>
    <col min="18" max="19" width="8" style="46" bestFit="1" customWidth="1"/>
    <col min="20" max="20" width="8" style="46" customWidth="1"/>
    <col min="21" max="21" width="10.109375" style="46" bestFit="1" customWidth="1"/>
    <col min="22" max="22" width="6.44140625" style="46" bestFit="1" customWidth="1"/>
    <col min="23" max="23" width="9.109375" style="46" bestFit="1" customWidth="1"/>
    <col min="24" max="24" width="7.44140625" style="46" bestFit="1" customWidth="1"/>
    <col min="25" max="25" width="6.88671875" style="46" bestFit="1" customWidth="1"/>
    <col min="26" max="26" width="5.44140625" style="46" bestFit="1" customWidth="1"/>
    <col min="27" max="16384" width="9.109375" style="46"/>
  </cols>
  <sheetData>
    <row r="1" spans="1:20" s="49" customFormat="1" ht="14.4" x14ac:dyDescent="0.3">
      <c r="A1" s="48" t="s">
        <v>0</v>
      </c>
      <c r="B1" s="48"/>
      <c r="G1" s="50"/>
      <c r="H1" s="50" t="s">
        <v>25</v>
      </c>
      <c r="I1" s="72">
        <f>J8/6</f>
        <v>19465</v>
      </c>
    </row>
    <row r="2" spans="1:20" s="49" customFormat="1" ht="14.4" x14ac:dyDescent="0.3">
      <c r="A2" s="48" t="s">
        <v>55</v>
      </c>
      <c r="B2" s="48"/>
    </row>
    <row r="3" spans="1:20" s="49" customFormat="1" ht="14.4" x14ac:dyDescent="0.3">
      <c r="A3" s="81" t="s">
        <v>52</v>
      </c>
      <c r="B3" s="81"/>
      <c r="C3" s="81"/>
      <c r="D3" s="81"/>
      <c r="E3" s="81"/>
      <c r="F3" s="81"/>
    </row>
    <row r="4" spans="1:20" s="49" customFormat="1" ht="14.4" x14ac:dyDescent="0.3">
      <c r="A4" s="81"/>
      <c r="B4" s="81"/>
      <c r="C4" s="81"/>
      <c r="D4" s="81"/>
      <c r="E4" s="81"/>
      <c r="F4" s="81"/>
    </row>
    <row r="5" spans="1:20" ht="13.8" thickBot="1" x14ac:dyDescent="0.3">
      <c r="A5" s="47"/>
      <c r="B5" s="47"/>
      <c r="C5" s="47"/>
      <c r="D5" s="47"/>
      <c r="E5" s="47"/>
      <c r="F5" s="47"/>
      <c r="G5" s="47"/>
      <c r="H5" s="47"/>
    </row>
    <row r="6" spans="1:20" ht="13.8" thickBot="1" x14ac:dyDescent="0.3">
      <c r="C6" s="67" t="s">
        <v>22</v>
      </c>
      <c r="D6" s="68"/>
      <c r="E6" s="68"/>
      <c r="F6" s="68"/>
      <c r="G6" s="68"/>
      <c r="H6" s="68"/>
      <c r="I6" s="68"/>
      <c r="J6" s="69"/>
      <c r="K6" s="86" t="s">
        <v>24</v>
      </c>
      <c r="L6" s="87"/>
      <c r="M6" s="87"/>
      <c r="N6" s="87"/>
      <c r="O6" s="87"/>
      <c r="P6" s="87"/>
      <c r="Q6" s="87"/>
      <c r="R6" s="88"/>
    </row>
    <row r="7" spans="1:20" ht="13.8" thickBot="1" x14ac:dyDescent="0.3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73">
        <v>5</v>
      </c>
      <c r="H7" s="73">
        <v>6</v>
      </c>
      <c r="I7" s="30" t="s">
        <v>1</v>
      </c>
      <c r="J7" s="30" t="s">
        <v>2</v>
      </c>
      <c r="K7" s="28">
        <f>C7</f>
        <v>1</v>
      </c>
      <c r="L7" s="29">
        <f>D7</f>
        <v>2</v>
      </c>
      <c r="M7" s="29">
        <f>E7</f>
        <v>3</v>
      </c>
      <c r="N7" s="29">
        <f>F7</f>
        <v>4</v>
      </c>
      <c r="O7" s="73">
        <v>5</v>
      </c>
      <c r="P7" s="73">
        <v>6</v>
      </c>
      <c r="Q7" s="30" t="s">
        <v>1</v>
      </c>
      <c r="R7" s="30" t="s">
        <v>2</v>
      </c>
    </row>
    <row r="8" spans="1:20" ht="12.75" customHeight="1" x14ac:dyDescent="0.25">
      <c r="A8" s="89" t="s">
        <v>53</v>
      </c>
      <c r="B8" s="31" t="s">
        <v>13</v>
      </c>
      <c r="C8" s="8">
        <f>SUMIF(Assignments!$A$6:$A$104,"=1",Assignments!$C$6:$C$104)</f>
        <v>0</v>
      </c>
      <c r="D8" s="9">
        <f>SUMIF(Assignments!$A$6:$A$104,"=2",Assignments!$C$6:$C$104)</f>
        <v>0</v>
      </c>
      <c r="E8" s="9">
        <f>SUMIF(Assignments!$A$6:$A$104,"=3",Assignments!$C$6:$C$104)</f>
        <v>0</v>
      </c>
      <c r="F8" s="9">
        <f>SUMIF(Assignments!$A$6:$A$104,"=4",Assignments!$C$6:$C$104)</f>
        <v>0</v>
      </c>
      <c r="G8" s="9">
        <f>SUMIF(Assignments!$A$6:$A$104,"=5",Assignments!$C$6:$C$104)</f>
        <v>0</v>
      </c>
      <c r="H8" s="9">
        <f>SUMIF(Assignments!$A$6:$A$104,"=6",Assignments!$C$6:$C$104)</f>
        <v>0</v>
      </c>
      <c r="I8" s="10">
        <f>J8-SUM(C8:H8)</f>
        <v>116790</v>
      </c>
      <c r="J8" s="10">
        <f>Assignments!C106</f>
        <v>116790</v>
      </c>
      <c r="K8" s="11"/>
      <c r="L8" s="12"/>
      <c r="M8" s="12"/>
      <c r="N8" s="12"/>
      <c r="O8" s="12"/>
      <c r="P8" s="12"/>
      <c r="Q8" s="43"/>
      <c r="R8" s="13"/>
      <c r="T8" s="7"/>
    </row>
    <row r="9" spans="1:20" ht="27" thickBot="1" x14ac:dyDescent="0.3">
      <c r="A9" s="90"/>
      <c r="B9" s="32" t="s">
        <v>23</v>
      </c>
      <c r="C9" s="14">
        <f t="shared" ref="C9:H9" si="0">C8-$I$1</f>
        <v>-19465</v>
      </c>
      <c r="D9" s="15">
        <f t="shared" si="0"/>
        <v>-19465</v>
      </c>
      <c r="E9" s="15">
        <f t="shared" si="0"/>
        <v>-19465</v>
      </c>
      <c r="F9" s="15">
        <f t="shared" si="0"/>
        <v>-19465</v>
      </c>
      <c r="G9" s="15">
        <f t="shared" si="0"/>
        <v>-19465</v>
      </c>
      <c r="H9" s="15">
        <f t="shared" si="0"/>
        <v>-19465</v>
      </c>
      <c r="I9" s="16"/>
      <c r="J9" s="16">
        <f>MAX(C9:H9)-MIN(C9:H9)</f>
        <v>0</v>
      </c>
      <c r="K9" s="70">
        <f t="shared" ref="K9:P9" si="1">C9/$I$1</f>
        <v>-1</v>
      </c>
      <c r="L9" s="71">
        <f t="shared" si="1"/>
        <v>-1</v>
      </c>
      <c r="M9" s="71">
        <f t="shared" si="1"/>
        <v>-1</v>
      </c>
      <c r="N9" s="71">
        <f t="shared" si="1"/>
        <v>-1</v>
      </c>
      <c r="O9" s="71">
        <f t="shared" si="1"/>
        <v>-1</v>
      </c>
      <c r="P9" s="71">
        <f t="shared" si="1"/>
        <v>-1</v>
      </c>
      <c r="Q9" s="44"/>
      <c r="R9" s="27">
        <f>J9/$I$1</f>
        <v>0</v>
      </c>
      <c r="T9" s="7"/>
    </row>
    <row r="10" spans="1:20" x14ac:dyDescent="0.25">
      <c r="A10" s="83" t="s">
        <v>56</v>
      </c>
      <c r="B10" s="31" t="s">
        <v>14</v>
      </c>
      <c r="C10" s="8">
        <f>SUMIF(Assignments!$A$6:$A$104,"=1",Assignments!$D$6:$D$104)</f>
        <v>0</v>
      </c>
      <c r="D10" s="9">
        <f>SUMIF(Assignments!$A$6:$A$104,"=2",Assignments!$D$6:$D$104)</f>
        <v>0</v>
      </c>
      <c r="E10" s="9">
        <f>SUMIF(Assignments!$A$6:$A$104,"=3",Assignments!$D$6:$D$104)</f>
        <v>0</v>
      </c>
      <c r="F10" s="9">
        <f>SUMIF(Assignments!$A$6:$A$104,"=4",Assignments!$D$6:$D$104)</f>
        <v>0</v>
      </c>
      <c r="G10" s="9">
        <f>SUMIF(Assignments!$A$6:$A$104,"=5",Assignments!$D$6:$D$104)</f>
        <v>0</v>
      </c>
      <c r="H10" s="9">
        <f>SUMIF(Assignments!$A$6:$A$104,"=6",Assignments!$D$6:$D$104)</f>
        <v>0</v>
      </c>
      <c r="I10" s="10">
        <f t="shared" ref="I10:I22" si="2">J10-SUM(C10:H10)</f>
        <v>64695.532283</v>
      </c>
      <c r="J10" s="10">
        <v>64695.532283</v>
      </c>
      <c r="K10" s="11"/>
      <c r="L10" s="12"/>
      <c r="M10" s="12"/>
      <c r="N10" s="12"/>
      <c r="O10" s="12"/>
      <c r="P10" s="12"/>
      <c r="Q10" s="45"/>
      <c r="R10" s="26"/>
      <c r="T10" s="7"/>
    </row>
    <row r="11" spans="1:20" x14ac:dyDescent="0.25">
      <c r="A11" s="84"/>
      <c r="B11" s="33" t="s">
        <v>17</v>
      </c>
      <c r="C11" s="14">
        <f>SUMIF(Assignments!$A$6:$A$104,"=1",Assignments!$E$6:$E$104)</f>
        <v>0</v>
      </c>
      <c r="D11" s="15">
        <f>SUMIF(Assignments!$A$6:$A$104,"=2",Assignments!$E$6:$E$104)</f>
        <v>0</v>
      </c>
      <c r="E11" s="15">
        <f>SUMIF(Assignments!$A$6:$A$104,"=3",Assignments!$E$6:$E$104)</f>
        <v>0</v>
      </c>
      <c r="F11" s="15">
        <f>SUMIF(Assignments!$A$6:$A$104,"=4",Assignments!$E$6:$E$104)</f>
        <v>0</v>
      </c>
      <c r="G11" s="15">
        <f>SUMIF(Assignments!$A$6:$A$104,"=5",Assignments!$E$6:$E$104)</f>
        <v>0</v>
      </c>
      <c r="H11" s="15">
        <f>SUMIF(Assignments!$A$6:$A$104,"=6",Assignments!$E$6:$E$104)</f>
        <v>0</v>
      </c>
      <c r="I11" s="16">
        <f t="shared" si="2"/>
        <v>16750.947208000005</v>
      </c>
      <c r="J11" s="16">
        <v>16750.947208000005</v>
      </c>
      <c r="K11" s="17" t="e">
        <f t="shared" ref="K11:O14" si="3">C11/C$10</f>
        <v>#DIV/0!</v>
      </c>
      <c r="L11" s="18" t="e">
        <f t="shared" si="3"/>
        <v>#DIV/0!</v>
      </c>
      <c r="M11" s="18" t="e">
        <f t="shared" si="3"/>
        <v>#DIV/0!</v>
      </c>
      <c r="N11" s="18" t="e">
        <f t="shared" si="3"/>
        <v>#DIV/0!</v>
      </c>
      <c r="O11" s="18" t="e">
        <f t="shared" si="3"/>
        <v>#DIV/0!</v>
      </c>
      <c r="P11" s="18" t="e">
        <f t="shared" ref="P11:P14" si="4">H11/H$10</f>
        <v>#DIV/0!</v>
      </c>
      <c r="Q11" s="44">
        <f>IF(I11&gt;0,I11/I$8,"")</f>
        <v>0.14342792369209698</v>
      </c>
      <c r="R11" s="19">
        <f>J11/J$10</f>
        <v>0.2589196906940302</v>
      </c>
      <c r="T11" s="7"/>
    </row>
    <row r="12" spans="1:20" x14ac:dyDescent="0.25">
      <c r="A12" s="84"/>
      <c r="B12" s="33" t="s">
        <v>18</v>
      </c>
      <c r="C12" s="14">
        <f>SUMIF(Assignments!$A$6:$A$104,"=1",Assignments!$F$6:$F$104)</f>
        <v>0</v>
      </c>
      <c r="D12" s="15">
        <f>SUMIF(Assignments!$A$6:$A$104,"=2",Assignments!$F$6:$F$104)</f>
        <v>0</v>
      </c>
      <c r="E12" s="15">
        <f>SUMIF(Assignments!$A$6:$A$104,"=3",Assignments!$F$6:$F$104)</f>
        <v>0</v>
      </c>
      <c r="F12" s="15">
        <f>SUMIF(Assignments!$A$6:$A$104,"=4",Assignments!$F$6:$F$104)</f>
        <v>0</v>
      </c>
      <c r="G12" s="15">
        <f>SUMIF(Assignments!$A$6:$A$104,"=5",Assignments!$F$6:$F$104)</f>
        <v>0</v>
      </c>
      <c r="H12" s="15">
        <f>SUMIF(Assignments!$A$6:$A$104,"=6",Assignments!$F$6:$F$104)</f>
        <v>0</v>
      </c>
      <c r="I12" s="16">
        <f t="shared" si="2"/>
        <v>16393.681068999998</v>
      </c>
      <c r="J12" s="16">
        <v>16393.681068999998</v>
      </c>
      <c r="K12" s="17" t="e">
        <f t="shared" si="3"/>
        <v>#DIV/0!</v>
      </c>
      <c r="L12" s="18" t="e">
        <f t="shared" si="3"/>
        <v>#DIV/0!</v>
      </c>
      <c r="M12" s="18" t="e">
        <f t="shared" si="3"/>
        <v>#DIV/0!</v>
      </c>
      <c r="N12" s="18" t="e">
        <f t="shared" si="3"/>
        <v>#DIV/0!</v>
      </c>
      <c r="O12" s="18" t="e">
        <f t="shared" si="3"/>
        <v>#DIV/0!</v>
      </c>
      <c r="P12" s="18" t="e">
        <f t="shared" si="4"/>
        <v>#DIV/0!</v>
      </c>
      <c r="Q12" s="44">
        <f>IF(I12&gt;0,I12/I$8,"")</f>
        <v>0.14036887635071493</v>
      </c>
      <c r="R12" s="19">
        <f>J12/J$10</f>
        <v>0.25339742159147138</v>
      </c>
      <c r="T12" s="7"/>
    </row>
    <row r="13" spans="1:20" x14ac:dyDescent="0.25">
      <c r="A13" s="84"/>
      <c r="B13" s="33" t="s">
        <v>37</v>
      </c>
      <c r="C13" s="14">
        <f>SUMIF(Assignments!$A$6:$A$104,"=1",Assignments!$G$6:$G$104)</f>
        <v>0</v>
      </c>
      <c r="D13" s="15">
        <f>SUMIF(Assignments!$A$6:$A$104,"=2",Assignments!$G$6:$G$104)</f>
        <v>0</v>
      </c>
      <c r="E13" s="15">
        <f>SUMIF(Assignments!$A$6:$A$104,"=3",Assignments!$G$6:$G$104)</f>
        <v>0</v>
      </c>
      <c r="F13" s="15">
        <f>SUMIF(Assignments!$A$6:$A$104,"=4",Assignments!$G$6:$G$104)</f>
        <v>0</v>
      </c>
      <c r="G13" s="15">
        <f>SUMIF(Assignments!$A$6:$A$104,"=5",Assignments!$G$6:$G$104)</f>
        <v>0</v>
      </c>
      <c r="H13" s="15">
        <f>SUMIF(Assignments!$A$6:$A$104,"=6",Assignments!$G$6:$G$104)</f>
        <v>0</v>
      </c>
      <c r="I13" s="16">
        <f t="shared" si="2"/>
        <v>18475.289848</v>
      </c>
      <c r="J13" s="16">
        <v>18475.289848</v>
      </c>
      <c r="K13" s="17" t="e">
        <f t="shared" si="3"/>
        <v>#DIV/0!</v>
      </c>
      <c r="L13" s="18" t="e">
        <f t="shared" si="3"/>
        <v>#DIV/0!</v>
      </c>
      <c r="M13" s="18" t="e">
        <f t="shared" si="3"/>
        <v>#DIV/0!</v>
      </c>
      <c r="N13" s="18" t="e">
        <f t="shared" si="3"/>
        <v>#DIV/0!</v>
      </c>
      <c r="O13" s="18" t="e">
        <f t="shared" si="3"/>
        <v>#DIV/0!</v>
      </c>
      <c r="P13" s="18" t="e">
        <f t="shared" si="4"/>
        <v>#DIV/0!</v>
      </c>
      <c r="Q13" s="44">
        <f>IF(I13&gt;0,I13/I$8,"")</f>
        <v>0.15819239530781745</v>
      </c>
      <c r="R13" s="19">
        <f>J13/J$10</f>
        <v>0.28557288573162787</v>
      </c>
      <c r="T13" s="7"/>
    </row>
    <row r="14" spans="1:20" ht="13.8" thickBot="1" x14ac:dyDescent="0.3">
      <c r="A14" s="84"/>
      <c r="B14" s="33" t="s">
        <v>19</v>
      </c>
      <c r="C14" s="14">
        <f>SUMIF(Assignments!$A$6:$A$104,"=1",Assignments!$H$6:$H$104)</f>
        <v>0</v>
      </c>
      <c r="D14" s="15">
        <f>SUMIF(Assignments!$A$6:$A$104,"=2",Assignments!$H$6:$H$104)</f>
        <v>0</v>
      </c>
      <c r="E14" s="15">
        <f>SUMIF(Assignments!$A$6:$A$104,"=3",Assignments!$H$6:$H$104)</f>
        <v>0</v>
      </c>
      <c r="F14" s="15">
        <f>SUMIF(Assignments!$A$6:$A$104,"=4",Assignments!$H$6:$H$104)</f>
        <v>0</v>
      </c>
      <c r="G14" s="15">
        <f>SUMIF(Assignments!$A$6:$A$104,"=5",Assignments!$H$6:$H$104)</f>
        <v>0</v>
      </c>
      <c r="H14" s="15">
        <f>SUMIF(Assignments!$A$6:$A$104,"=6",Assignments!$H$6:$H$104)</f>
        <v>0</v>
      </c>
      <c r="I14" s="16">
        <f t="shared" si="2"/>
        <v>11482.503016000001</v>
      </c>
      <c r="J14" s="16">
        <v>11482.503016000001</v>
      </c>
      <c r="K14" s="17" t="e">
        <f t="shared" si="3"/>
        <v>#DIV/0!</v>
      </c>
      <c r="L14" s="18" t="e">
        <f t="shared" si="3"/>
        <v>#DIV/0!</v>
      </c>
      <c r="M14" s="18" t="e">
        <f t="shared" si="3"/>
        <v>#DIV/0!</v>
      </c>
      <c r="N14" s="18" t="e">
        <f t="shared" si="3"/>
        <v>#DIV/0!</v>
      </c>
      <c r="O14" s="18" t="e">
        <f t="shared" si="3"/>
        <v>#DIV/0!</v>
      </c>
      <c r="P14" s="18" t="e">
        <f t="shared" si="4"/>
        <v>#DIV/0!</v>
      </c>
      <c r="Q14" s="35">
        <f>IF(I14&gt;0,I14/I$8,"")</f>
        <v>9.8317518760167824E-2</v>
      </c>
      <c r="R14" s="19">
        <f>J14/J$10</f>
        <v>0.17748525455779038</v>
      </c>
      <c r="T14" s="7"/>
    </row>
    <row r="15" spans="1:20" x14ac:dyDescent="0.25">
      <c r="A15" s="83" t="s">
        <v>41</v>
      </c>
      <c r="B15" s="31" t="s">
        <v>26</v>
      </c>
      <c r="C15" s="8">
        <f>SUMIF(Assignments!$A$6:$A$104,"=1",Assignments!$I$6:$I$104)</f>
        <v>0</v>
      </c>
      <c r="D15" s="9">
        <f>SUMIF(Assignments!$A$6:$A$104,"=2",Assignments!$I$6:$I$104)</f>
        <v>0</v>
      </c>
      <c r="E15" s="9">
        <f>SUMIF(Assignments!$A$6:$A$104,"=3",Assignments!$I$6:$I$104)</f>
        <v>0</v>
      </c>
      <c r="F15" s="9">
        <f>SUMIF(Assignments!$A$6:$A$104,"=4",Assignments!$I$6:$I$104)</f>
        <v>0</v>
      </c>
      <c r="G15" s="9">
        <f>SUMIF(Assignments!$A$6:$A$104,"=5",Assignments!$I$6:$I$104)</f>
        <v>0</v>
      </c>
      <c r="H15" s="9">
        <f>SUMIF(Assignments!$A$6:$A$104,"=6",Assignments!$I$6:$I$104)</f>
        <v>0</v>
      </c>
      <c r="I15" s="10">
        <f t="shared" si="2"/>
        <v>58741</v>
      </c>
      <c r="J15" s="10">
        <v>58741</v>
      </c>
      <c r="K15" s="11"/>
      <c r="L15" s="12"/>
      <c r="M15" s="12"/>
      <c r="N15" s="12"/>
      <c r="O15" s="12"/>
      <c r="P15" s="12"/>
      <c r="Q15" s="44"/>
      <c r="R15" s="26"/>
      <c r="T15" s="7"/>
    </row>
    <row r="16" spans="1:20" x14ac:dyDescent="0.25">
      <c r="A16" s="84"/>
      <c r="B16" s="33" t="s">
        <v>28</v>
      </c>
      <c r="C16" s="14">
        <f>SUMIF(Assignments!$A$6:$A$104,"=1",Assignments!$J$6:$J$104)</f>
        <v>0</v>
      </c>
      <c r="D16" s="15">
        <f>SUMIF(Assignments!$A$6:$A$104,"=2",Assignments!$J$6:$J$104)</f>
        <v>0</v>
      </c>
      <c r="E16" s="15">
        <f>SUMIF(Assignments!$A$6:$A$104,"=3",Assignments!$J$6:$J$104)</f>
        <v>0</v>
      </c>
      <c r="F16" s="15">
        <f>SUMIF(Assignments!$A$6:$A$104,"=4",Assignments!$J$6:$J$104)</f>
        <v>0</v>
      </c>
      <c r="G16" s="15">
        <f>SUMIF(Assignments!$A$6:$A$104,"=5",Assignments!$J$6:$J$104)</f>
        <v>0</v>
      </c>
      <c r="H16" s="15">
        <f>SUMIF(Assignments!$A$6:$A$104,"=6",Assignments!$J$6:$J$104)</f>
        <v>0</v>
      </c>
      <c r="I16" s="16">
        <f t="shared" si="2"/>
        <v>15418</v>
      </c>
      <c r="J16" s="16">
        <v>15418</v>
      </c>
      <c r="K16" s="17" t="e">
        <f t="shared" ref="K16:O18" si="5">C16/C$15</f>
        <v>#DIV/0!</v>
      </c>
      <c r="L16" s="18" t="e">
        <f t="shared" si="5"/>
        <v>#DIV/0!</v>
      </c>
      <c r="M16" s="18" t="e">
        <f t="shared" si="5"/>
        <v>#DIV/0!</v>
      </c>
      <c r="N16" s="18" t="e">
        <f t="shared" si="5"/>
        <v>#DIV/0!</v>
      </c>
      <c r="O16" s="18" t="e">
        <f t="shared" si="5"/>
        <v>#DIV/0!</v>
      </c>
      <c r="P16" s="18" t="e">
        <f t="shared" ref="P16:P18" si="6">H16/H$15</f>
        <v>#DIV/0!</v>
      </c>
      <c r="Q16" s="44">
        <f>IF(I16&gt;0,I16/I$8,"")</f>
        <v>0.13201472728829522</v>
      </c>
      <c r="R16" s="19">
        <f>J16/J$15</f>
        <v>0.26247425137467867</v>
      </c>
      <c r="T16" s="7"/>
    </row>
    <row r="17" spans="1:22" x14ac:dyDescent="0.25">
      <c r="A17" s="84"/>
      <c r="B17" s="33" t="s">
        <v>15</v>
      </c>
      <c r="C17" s="14">
        <f>SUMIF(Assignments!$A$6:$A$104,"=1",Assignments!$K$6:$K$104)</f>
        <v>0</v>
      </c>
      <c r="D17" s="15">
        <f>SUMIF(Assignments!$A$6:$A$104,"=2",Assignments!$K$6:$K$104)</f>
        <v>0</v>
      </c>
      <c r="E17" s="15">
        <f>SUMIF(Assignments!$A$6:$A$104,"=3",Assignments!$K$6:$K$104)</f>
        <v>0</v>
      </c>
      <c r="F17" s="15">
        <f>SUMIF(Assignments!$A$6:$A$104,"=4",Assignments!$K$6:$K$104)</f>
        <v>0</v>
      </c>
      <c r="G17" s="15">
        <f>SUMIF(Assignments!$A$6:$A$104,"=5",Assignments!$K$6:$K$104)</f>
        <v>0</v>
      </c>
      <c r="H17" s="15">
        <f>SUMIF(Assignments!$A$6:$A$104,"=6",Assignments!$K$6:$K$104)</f>
        <v>0</v>
      </c>
      <c r="I17" s="16">
        <f t="shared" si="2"/>
        <v>4255</v>
      </c>
      <c r="J17" s="16">
        <v>4255</v>
      </c>
      <c r="K17" s="17" t="e">
        <f t="shared" si="5"/>
        <v>#DIV/0!</v>
      </c>
      <c r="L17" s="18" t="e">
        <f t="shared" si="5"/>
        <v>#DIV/0!</v>
      </c>
      <c r="M17" s="18" t="e">
        <f t="shared" si="5"/>
        <v>#DIV/0!</v>
      </c>
      <c r="N17" s="18" t="e">
        <f t="shared" si="5"/>
        <v>#DIV/0!</v>
      </c>
      <c r="O17" s="18" t="e">
        <f t="shared" si="5"/>
        <v>#DIV/0!</v>
      </c>
      <c r="P17" s="18" t="e">
        <f t="shared" si="6"/>
        <v>#DIV/0!</v>
      </c>
      <c r="Q17" s="44">
        <f>IF(I17&gt;0,I17/I$8,"")</f>
        <v>3.6432913776864459E-2</v>
      </c>
      <c r="R17" s="19">
        <f>J17/J$15</f>
        <v>7.243662858991165E-2</v>
      </c>
      <c r="T17" s="7"/>
    </row>
    <row r="18" spans="1:22" ht="13.8" thickBot="1" x14ac:dyDescent="0.3">
      <c r="A18" s="85"/>
      <c r="B18" s="34" t="s">
        <v>38</v>
      </c>
      <c r="C18" s="20">
        <f>SUMIF(Assignments!$A$6:$A$104,"=1",Assignments!$L$6:$L$104)</f>
        <v>0</v>
      </c>
      <c r="D18" s="21">
        <f>SUMIF(Assignments!$A$6:$A$104,"=2",Assignments!$L$6:$L$104)</f>
        <v>0</v>
      </c>
      <c r="E18" s="21">
        <f>SUMIF(Assignments!$A$6:$A$104,"=3",Assignments!$L$6:$L$104)</f>
        <v>0</v>
      </c>
      <c r="F18" s="21">
        <f>SUMIF(Assignments!$A$6:$A$104,"=4",Assignments!$L$6:$L$104)</f>
        <v>0</v>
      </c>
      <c r="G18" s="21">
        <f>SUMIF(Assignments!$A$6:$A$104,"=5",Assignments!$L$6:$L$104)</f>
        <v>0</v>
      </c>
      <c r="H18" s="21">
        <f>SUMIF(Assignments!$A$6:$A$104,"=6",Assignments!$L$6:$L$104)</f>
        <v>0</v>
      </c>
      <c r="I18" s="22">
        <f t="shared" si="2"/>
        <v>39068</v>
      </c>
      <c r="J18" s="22">
        <v>39068</v>
      </c>
      <c r="K18" s="23" t="e">
        <f t="shared" si="5"/>
        <v>#DIV/0!</v>
      </c>
      <c r="L18" s="24" t="e">
        <f t="shared" si="5"/>
        <v>#DIV/0!</v>
      </c>
      <c r="M18" s="24" t="e">
        <f t="shared" si="5"/>
        <v>#DIV/0!</v>
      </c>
      <c r="N18" s="24" t="e">
        <f t="shared" si="5"/>
        <v>#DIV/0!</v>
      </c>
      <c r="O18" s="24" t="e">
        <f t="shared" si="5"/>
        <v>#DIV/0!</v>
      </c>
      <c r="P18" s="24" t="e">
        <f t="shared" si="6"/>
        <v>#DIV/0!</v>
      </c>
      <c r="Q18" s="44">
        <f>IF(I18&gt;0,I18/I$8,"")</f>
        <v>0.33451494134771814</v>
      </c>
      <c r="R18" s="25">
        <f>J18/J$15</f>
        <v>0.66508912003540965</v>
      </c>
      <c r="T18" s="7"/>
    </row>
    <row r="19" spans="1:22" x14ac:dyDescent="0.25">
      <c r="A19" s="83" t="s">
        <v>42</v>
      </c>
      <c r="B19" s="31" t="s">
        <v>27</v>
      </c>
      <c r="C19" s="8">
        <f>SUMIF(Assignments!$A$6:$A$104,"=1",Assignments!$M$6:$M$104)</f>
        <v>0</v>
      </c>
      <c r="D19" s="9">
        <f>SUMIF(Assignments!$A$6:$A$104,"=2",Assignments!$M$6:$M$104)</f>
        <v>0</v>
      </c>
      <c r="E19" s="9">
        <f>SUMIF(Assignments!$A$6:$A$104,"=3",Assignments!$M$6:$M$104)</f>
        <v>0</v>
      </c>
      <c r="F19" s="9">
        <f>SUMIF(Assignments!$A$6:$A$104,"=4",Assignments!$M$6:$M$104)</f>
        <v>0</v>
      </c>
      <c r="G19" s="9">
        <f>SUMIF(Assignments!$A$6:$A$104,"=5",Assignments!$M$6:$M$104)</f>
        <v>0</v>
      </c>
      <c r="H19" s="9">
        <f>SUMIF(Assignments!$A$6:$A$104,"=6",Assignments!$M$6:$M$104)</f>
        <v>0</v>
      </c>
      <c r="I19" s="10">
        <f t="shared" si="2"/>
        <v>44436</v>
      </c>
      <c r="J19" s="10">
        <v>44436</v>
      </c>
      <c r="K19" s="11"/>
      <c r="L19" s="12"/>
      <c r="M19" s="12"/>
      <c r="N19" s="12"/>
      <c r="O19" s="12"/>
      <c r="P19" s="12"/>
      <c r="Q19" s="45"/>
      <c r="R19" s="26"/>
      <c r="T19" s="7"/>
    </row>
    <row r="20" spans="1:22" x14ac:dyDescent="0.25">
      <c r="A20" s="84"/>
      <c r="B20" s="33" t="s">
        <v>28</v>
      </c>
      <c r="C20" s="14">
        <f>SUMIF(Assignments!$A$6:$A$104,"=1",Assignments!$N$6:$N$104)</f>
        <v>0</v>
      </c>
      <c r="D20" s="15">
        <f>SUMIF(Assignments!$A$6:$A$104,"=2",Assignments!$N$6:$N$104)</f>
        <v>0</v>
      </c>
      <c r="E20" s="15">
        <f>SUMIF(Assignments!$A$6:$A$104,"=3",Assignments!$N$6:$N$104)</f>
        <v>0</v>
      </c>
      <c r="F20" s="15">
        <f>SUMIF(Assignments!$A$6:$A$104,"=4",Assignments!$N$6:$N$104)</f>
        <v>0</v>
      </c>
      <c r="G20" s="15">
        <f>SUMIF(Assignments!$A$6:$A$104,"=5",Assignments!$N$6:$N$104)</f>
        <v>0</v>
      </c>
      <c r="H20" s="15">
        <f>SUMIF(Assignments!$A$6:$A$104,"=6",Assignments!$N$6:$N$104)</f>
        <v>0</v>
      </c>
      <c r="I20" s="16">
        <f t="shared" si="2"/>
        <v>11067</v>
      </c>
      <c r="J20" s="16">
        <v>11067</v>
      </c>
      <c r="K20" s="17" t="e">
        <f t="shared" ref="K20:O22" si="7">C20/C$19</f>
        <v>#DIV/0!</v>
      </c>
      <c r="L20" s="18" t="e">
        <f t="shared" si="7"/>
        <v>#DIV/0!</v>
      </c>
      <c r="M20" s="18" t="e">
        <f t="shared" si="7"/>
        <v>#DIV/0!</v>
      </c>
      <c r="N20" s="18" t="e">
        <f t="shared" si="7"/>
        <v>#DIV/0!</v>
      </c>
      <c r="O20" s="18" t="e">
        <f t="shared" si="7"/>
        <v>#DIV/0!</v>
      </c>
      <c r="P20" s="18" t="e">
        <f t="shared" ref="P20:P22" si="8">H20/H$19</f>
        <v>#DIV/0!</v>
      </c>
      <c r="Q20" s="44">
        <f>IF(I20&gt;0,I20/I$8,"")</f>
        <v>9.4759825327510913E-2</v>
      </c>
      <c r="R20" s="19">
        <f>J20/J$19</f>
        <v>0.24905482041587901</v>
      </c>
      <c r="T20" s="7"/>
    </row>
    <row r="21" spans="1:22" x14ac:dyDescent="0.25">
      <c r="A21" s="84"/>
      <c r="B21" s="33" t="s">
        <v>15</v>
      </c>
      <c r="C21" s="14">
        <f>SUMIF(Assignments!$A$6:$A$104,"=1",Assignments!$O$6:$O$104)</f>
        <v>0</v>
      </c>
      <c r="D21" s="15">
        <f>SUMIF(Assignments!$A$6:$A$104,"=2",Assignments!$O$6:$O$104)</f>
        <v>0</v>
      </c>
      <c r="E21" s="15">
        <f>SUMIF(Assignments!$A$6:$A$104,"=3",Assignments!$O$6:$O$104)</f>
        <v>0</v>
      </c>
      <c r="F21" s="15">
        <f>SUMIF(Assignments!$A$6:$A$104,"=4",Assignments!$O$6:$O$104)</f>
        <v>0</v>
      </c>
      <c r="G21" s="15">
        <f>SUMIF(Assignments!$A$6:$A$104,"=5",Assignments!$O$6:$O$104)</f>
        <v>0</v>
      </c>
      <c r="H21" s="15">
        <f>SUMIF(Assignments!$A$6:$A$104,"=6",Assignments!$O$6:$O$104)</f>
        <v>0</v>
      </c>
      <c r="I21" s="16">
        <f t="shared" si="2"/>
        <v>3379</v>
      </c>
      <c r="J21" s="16">
        <v>3379</v>
      </c>
      <c r="K21" s="17" t="e">
        <f t="shared" si="7"/>
        <v>#DIV/0!</v>
      </c>
      <c r="L21" s="18" t="e">
        <f t="shared" si="7"/>
        <v>#DIV/0!</v>
      </c>
      <c r="M21" s="18" t="e">
        <f t="shared" si="7"/>
        <v>#DIV/0!</v>
      </c>
      <c r="N21" s="18" t="e">
        <f t="shared" si="7"/>
        <v>#DIV/0!</v>
      </c>
      <c r="O21" s="18" t="e">
        <f t="shared" si="7"/>
        <v>#DIV/0!</v>
      </c>
      <c r="P21" s="18" t="e">
        <f t="shared" si="8"/>
        <v>#DIV/0!</v>
      </c>
      <c r="Q21" s="44">
        <f>IF(I21&gt;0,I21/I$8,"")</f>
        <v>2.8932271598595769E-2</v>
      </c>
      <c r="R21" s="19">
        <f>J21/J$19</f>
        <v>7.6041947970114321E-2</v>
      </c>
      <c r="T21" s="7"/>
    </row>
    <row r="22" spans="1:22" ht="13.8" thickBot="1" x14ac:dyDescent="0.3">
      <c r="A22" s="85"/>
      <c r="B22" s="34" t="s">
        <v>38</v>
      </c>
      <c r="C22" s="20">
        <f>SUMIF(Assignments!$A$6:$A$104,"=1",Assignments!$P$6:$P$104)</f>
        <v>0</v>
      </c>
      <c r="D22" s="21">
        <f>SUMIF(Assignments!$A$6:$A$104,"=2",Assignments!$P$6:$P$104)</f>
        <v>0</v>
      </c>
      <c r="E22" s="21">
        <f>SUMIF(Assignments!$A$6:$A$104,"=3",Assignments!$P$6:$P$104)</f>
        <v>0</v>
      </c>
      <c r="F22" s="21">
        <f>SUMIF(Assignments!$A$6:$A$104,"=4",Assignments!$P$6:$P$104)</f>
        <v>0</v>
      </c>
      <c r="G22" s="21">
        <f>SUMIF(Assignments!$A$6:$A$104,"=5",Assignments!$P$6:$P$104)</f>
        <v>0</v>
      </c>
      <c r="H22" s="21">
        <f>SUMIF(Assignments!$A$6:$A$104,"=6",Assignments!$P$6:$P$104)</f>
        <v>0</v>
      </c>
      <c r="I22" s="22">
        <f t="shared" si="2"/>
        <v>29990</v>
      </c>
      <c r="J22" s="22">
        <v>29990</v>
      </c>
      <c r="K22" s="23" t="e">
        <f t="shared" si="7"/>
        <v>#DIV/0!</v>
      </c>
      <c r="L22" s="24" t="e">
        <f t="shared" si="7"/>
        <v>#DIV/0!</v>
      </c>
      <c r="M22" s="24" t="e">
        <f t="shared" si="7"/>
        <v>#DIV/0!</v>
      </c>
      <c r="N22" s="24" t="e">
        <f t="shared" si="7"/>
        <v>#DIV/0!</v>
      </c>
      <c r="O22" s="24" t="e">
        <f t="shared" si="7"/>
        <v>#DIV/0!</v>
      </c>
      <c r="P22" s="24" t="e">
        <f t="shared" si="8"/>
        <v>#DIV/0!</v>
      </c>
      <c r="Q22" s="35">
        <f>IF(I22&gt;0,I22/I$8,"")</f>
        <v>0.25678568370579674</v>
      </c>
      <c r="R22" s="25">
        <f>J22/J$19</f>
        <v>0.67490323161400667</v>
      </c>
      <c r="T22" s="7"/>
    </row>
    <row r="23" spans="1:22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2" ht="15.6" x14ac:dyDescent="0.3">
      <c r="A24" s="1" t="s">
        <v>33</v>
      </c>
    </row>
    <row r="25" spans="1:22" x14ac:dyDescent="0.25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</row>
    <row r="26" spans="1:22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7" spans="1:22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</row>
    <row r="28" spans="1:22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</row>
    <row r="29" spans="1:22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</row>
    <row r="30" spans="1:22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</row>
  </sheetData>
  <sheetProtection sheet="1" selectLockedCells="1"/>
  <protectedRanges>
    <protectedRange sqref="A3:B3 P6 C6:H6 K6:O6" name="Range1"/>
  </protectedRanges>
  <mergeCells count="7">
    <mergeCell ref="A3:F4"/>
    <mergeCell ref="A25:V30"/>
    <mergeCell ref="A15:A18"/>
    <mergeCell ref="A19:A22"/>
    <mergeCell ref="A10:A14"/>
    <mergeCell ref="K6:R6"/>
    <mergeCell ref="A8:A9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Shalice Tilton</cp:lastModifiedBy>
  <cp:lastPrinted>2017-04-20T07:56:20Z</cp:lastPrinted>
  <dcterms:created xsi:type="dcterms:W3CDTF">2009-06-26T00:03:19Z</dcterms:created>
  <dcterms:modified xsi:type="dcterms:W3CDTF">2022-01-12T17:29:17Z</dcterms:modified>
</cp:coreProperties>
</file>